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BB2F7394-CEF3-4748-94F0-CC4566CEF04A}" xr6:coauthVersionLast="47" xr6:coauthVersionMax="47" xr10:uidLastSave="{00000000-0000-0000-0000-000000000000}"/>
  <bookViews>
    <workbookView xWindow="-108" yWindow="-108" windowWidth="23256" windowHeight="12456" tabRatio="930" activeTab="7" xr2:uid="{00000000-000D-0000-FFFF-FFFF00000000}"/>
  </bookViews>
  <sheets>
    <sheet name="राष्ट्रिय वन विकास संघीय FINAL" sheetId="4" r:id="rId1"/>
    <sheet name="जटिवुटी  विकास संघीय सश FINAL" sheetId="5" r:id="rId2"/>
    <sheet name="राष्ट्रिय वन FINAL" sheetId="2" r:id="rId3"/>
    <sheet name="वातावरण संरक्षण FINAL" sheetId="3" r:id="rId4"/>
    <sheet name="साधारण संघ सशर्त FINAL" sheetId="8" r:id="rId5"/>
    <sheet name="साधारण संघ सशर्त वन सुरक्षा FIN" sheetId="15" r:id="rId6"/>
    <sheet name="साधारण FINAL" sheetId="1" r:id="rId7"/>
    <sheet name="summary" sheetId="9" r:id="rId8"/>
  </sheets>
  <calcPr calcId="191029"/>
</workbook>
</file>

<file path=xl/calcChain.xml><?xml version="1.0" encoding="utf-8"?>
<calcChain xmlns="http://schemas.openxmlformats.org/spreadsheetml/2006/main">
  <c r="G11" i="9" l="1"/>
  <c r="F11" i="9"/>
  <c r="D11" i="9"/>
  <c r="C11" i="9"/>
  <c r="J24" i="4"/>
  <c r="E10" i="9"/>
  <c r="H10" i="9"/>
  <c r="J10" i="9"/>
  <c r="I79" i="1"/>
  <c r="L79" i="1" s="1"/>
  <c r="K79" i="1"/>
  <c r="K44" i="1"/>
  <c r="K31" i="1"/>
  <c r="K32" i="1"/>
  <c r="J27" i="1"/>
  <c r="F27" i="1"/>
  <c r="G27" i="1"/>
  <c r="L20" i="1"/>
  <c r="K20" i="1"/>
  <c r="K21" i="1"/>
  <c r="K22" i="1"/>
  <c r="K23" i="1"/>
  <c r="K24" i="1"/>
  <c r="K25" i="1"/>
  <c r="K26" i="1"/>
  <c r="I20" i="1"/>
  <c r="I21" i="1"/>
  <c r="L21" i="1" s="1"/>
  <c r="I22" i="1"/>
  <c r="L22" i="1" s="1"/>
  <c r="I23" i="1"/>
  <c r="L23" i="1" s="1"/>
  <c r="I24" i="1"/>
  <c r="L24" i="1" s="1"/>
  <c r="I25" i="1"/>
  <c r="L25" i="1" s="1"/>
  <c r="I26" i="1"/>
  <c r="L26" i="1" s="1"/>
  <c r="G27" i="15"/>
  <c r="J42" i="3"/>
  <c r="I24" i="3"/>
  <c r="I25" i="3"/>
  <c r="I26" i="3"/>
  <c r="I27" i="3"/>
  <c r="L27" i="3" s="1"/>
  <c r="I28" i="3"/>
  <c r="L28" i="3" s="1"/>
  <c r="I29" i="3"/>
  <c r="L29" i="3" s="1"/>
  <c r="I30" i="3"/>
  <c r="I31" i="3"/>
  <c r="L31" i="3" s="1"/>
  <c r="I32" i="3"/>
  <c r="I33" i="3"/>
  <c r="I34" i="3"/>
  <c r="I35" i="3"/>
  <c r="I36" i="3"/>
  <c r="I37" i="3"/>
  <c r="I38" i="3"/>
  <c r="I39" i="3"/>
  <c r="I40" i="3"/>
  <c r="I41" i="3"/>
  <c r="I23" i="3"/>
  <c r="I16" i="3"/>
  <c r="I17" i="3"/>
  <c r="I18" i="3"/>
  <c r="I19" i="3"/>
  <c r="I20" i="3"/>
  <c r="I15" i="3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14" i="2"/>
  <c r="L40" i="2" s="1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2" i="2"/>
  <c r="L85" i="2" s="1"/>
  <c r="L86" i="2" s="1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42" i="2"/>
  <c r="K85" i="2" s="1"/>
  <c r="K15" i="2"/>
  <c r="K40" i="2" s="1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14" i="2"/>
  <c r="H86" i="2"/>
  <c r="H85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42" i="2"/>
  <c r="I85" i="2" s="1"/>
  <c r="E85" i="2"/>
  <c r="E86" i="2" s="1"/>
  <c r="J85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15" i="2"/>
  <c r="I40" i="2" s="1"/>
  <c r="I16" i="2"/>
  <c r="I14" i="2"/>
  <c r="J40" i="2"/>
  <c r="H40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42" i="2"/>
  <c r="F85" i="2" s="1"/>
  <c r="F86" i="2" s="1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14" i="2"/>
  <c r="F40" i="2" s="1"/>
  <c r="G40" i="2"/>
  <c r="G86" i="2" s="1"/>
  <c r="E40" i="2"/>
  <c r="G85" i="2"/>
  <c r="F25" i="8"/>
  <c r="F24" i="8"/>
  <c r="G26" i="8"/>
  <c r="I23" i="15"/>
  <c r="I24" i="15"/>
  <c r="I25" i="15"/>
  <c r="I26" i="15"/>
  <c r="I22" i="15"/>
  <c r="F23" i="15"/>
  <c r="K23" i="15" s="1"/>
  <c r="F24" i="15"/>
  <c r="K24" i="15" s="1"/>
  <c r="F25" i="15"/>
  <c r="F26" i="15"/>
  <c r="K26" i="15" s="1"/>
  <c r="F22" i="15"/>
  <c r="K22" i="15" s="1"/>
  <c r="J27" i="15"/>
  <c r="H27" i="15"/>
  <c r="E27" i="15"/>
  <c r="L20" i="15"/>
  <c r="K20" i="15"/>
  <c r="J20" i="15"/>
  <c r="I20" i="15"/>
  <c r="H20" i="15"/>
  <c r="G20" i="15"/>
  <c r="F20" i="15"/>
  <c r="E20" i="15"/>
  <c r="K26" i="3"/>
  <c r="L26" i="3"/>
  <c r="K27" i="3"/>
  <c r="K28" i="3"/>
  <c r="K29" i="3"/>
  <c r="K30" i="3"/>
  <c r="L30" i="3"/>
  <c r="K31" i="3"/>
  <c r="K32" i="3"/>
  <c r="L32" i="3"/>
  <c r="J7" i="3"/>
  <c r="I86" i="2" l="1"/>
  <c r="J86" i="2"/>
  <c r="F27" i="15"/>
  <c r="F28" i="15" s="1"/>
  <c r="K25" i="15"/>
  <c r="K27" i="15" s="1"/>
  <c r="K28" i="15" s="1"/>
  <c r="D29" i="15" s="1"/>
  <c r="I27" i="15"/>
  <c r="I28" i="15" s="1"/>
  <c r="L24" i="15"/>
  <c r="L26" i="15"/>
  <c r="G28" i="15"/>
  <c r="L23" i="15"/>
  <c r="L25" i="15"/>
  <c r="H28" i="15"/>
  <c r="E28" i="15"/>
  <c r="J28" i="15"/>
  <c r="L22" i="15"/>
  <c r="I8" i="15" l="1"/>
  <c r="D31" i="15"/>
  <c r="L27" i="15"/>
  <c r="J7" i="2" l="1"/>
  <c r="J7" i="5" l="1"/>
  <c r="E24" i="4"/>
  <c r="F24" i="4"/>
  <c r="G24" i="4"/>
  <c r="K22" i="4"/>
  <c r="J7" i="4"/>
  <c r="H5" i="9" l="1"/>
  <c r="H6" i="9"/>
  <c r="H7" i="9"/>
  <c r="H8" i="9"/>
  <c r="H9" i="9"/>
  <c r="E5" i="9"/>
  <c r="E6" i="9"/>
  <c r="E7" i="9"/>
  <c r="E8" i="9"/>
  <c r="E9" i="9"/>
  <c r="H4" i="9"/>
  <c r="E4" i="9"/>
  <c r="H11" i="9" l="1"/>
  <c r="E11" i="9"/>
  <c r="J7" i="9"/>
  <c r="J8" i="9"/>
  <c r="J6" i="9"/>
  <c r="J9" i="9"/>
  <c r="J4" i="9"/>
  <c r="J5" i="9"/>
  <c r="J19" i="5" l="1"/>
  <c r="F19" i="5"/>
  <c r="I19" i="1"/>
  <c r="I27" i="1" s="1"/>
  <c r="I30" i="1"/>
  <c r="I31" i="1"/>
  <c r="L31" i="1" s="1"/>
  <c r="I32" i="1"/>
  <c r="I33" i="1"/>
  <c r="I34" i="1"/>
  <c r="L34" i="1" s="1"/>
  <c r="I35" i="1"/>
  <c r="L35" i="1" s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80" i="1"/>
  <c r="I81" i="1"/>
  <c r="I82" i="1"/>
  <c r="I83" i="1"/>
  <c r="I84" i="1"/>
  <c r="I29" i="1"/>
  <c r="I23" i="8"/>
  <c r="I24" i="8"/>
  <c r="L24" i="8" s="1"/>
  <c r="I25" i="8"/>
  <c r="I22" i="8"/>
  <c r="K25" i="8"/>
  <c r="J85" i="1"/>
  <c r="L80" i="1" l="1"/>
  <c r="L71" i="1"/>
  <c r="L63" i="1"/>
  <c r="L55" i="1"/>
  <c r="L47" i="1"/>
  <c r="L39" i="1"/>
  <c r="L83" i="1"/>
  <c r="L78" i="1"/>
  <c r="L74" i="1"/>
  <c r="L70" i="1"/>
  <c r="L66" i="1"/>
  <c r="L62" i="1"/>
  <c r="L58" i="1"/>
  <c r="L54" i="1"/>
  <c r="L50" i="1"/>
  <c r="L46" i="1"/>
  <c r="L42" i="1"/>
  <c r="L38" i="1"/>
  <c r="L82" i="1"/>
  <c r="L77" i="1"/>
  <c r="L73" i="1"/>
  <c r="L69" i="1"/>
  <c r="L65" i="1"/>
  <c r="L61" i="1"/>
  <c r="L57" i="1"/>
  <c r="L53" i="1"/>
  <c r="L49" i="1"/>
  <c r="L45" i="1"/>
  <c r="L41" i="1"/>
  <c r="L37" i="1"/>
  <c r="L33" i="1"/>
  <c r="L84" i="1"/>
  <c r="L75" i="1"/>
  <c r="L67" i="1"/>
  <c r="L59" i="1"/>
  <c r="L51" i="1"/>
  <c r="L43" i="1"/>
  <c r="L81" i="1"/>
  <c r="L76" i="1"/>
  <c r="L72" i="1"/>
  <c r="L68" i="1"/>
  <c r="L64" i="1"/>
  <c r="L60" i="1"/>
  <c r="L56" i="1"/>
  <c r="L52" i="1"/>
  <c r="L48" i="1"/>
  <c r="L44" i="1"/>
  <c r="L40" i="1"/>
  <c r="L36" i="1"/>
  <c r="L32" i="1"/>
  <c r="L25" i="8"/>
  <c r="I26" i="8"/>
  <c r="K24" i="8"/>
  <c r="I85" i="1"/>
  <c r="L30" i="1"/>
  <c r="F85" i="1"/>
  <c r="J86" i="1"/>
  <c r="G85" i="1"/>
  <c r="K82" i="1"/>
  <c r="I42" i="3"/>
  <c r="J21" i="3"/>
  <c r="J26" i="8"/>
  <c r="H26" i="8"/>
  <c r="E26" i="8"/>
  <c r="J20" i="8"/>
  <c r="I20" i="8"/>
  <c r="H20" i="8"/>
  <c r="G20" i="8"/>
  <c r="F20" i="8"/>
  <c r="E20" i="8"/>
  <c r="L20" i="8"/>
  <c r="K20" i="8"/>
  <c r="K16" i="4"/>
  <c r="F86" i="1" l="1"/>
  <c r="E27" i="8"/>
  <c r="J27" i="8"/>
  <c r="I27" i="8"/>
  <c r="G27" i="8"/>
  <c r="H27" i="8"/>
  <c r="K30" i="1"/>
  <c r="K33" i="1"/>
  <c r="K34" i="1"/>
  <c r="K35" i="1"/>
  <c r="K38" i="1"/>
  <c r="K39" i="1"/>
  <c r="K40" i="1"/>
  <c r="K41" i="1"/>
  <c r="K42" i="1"/>
  <c r="K43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6" i="1"/>
  <c r="K77" i="1"/>
  <c r="K78" i="1"/>
  <c r="K80" i="1"/>
  <c r="K81" i="1"/>
  <c r="K83" i="1"/>
  <c r="K84" i="1"/>
  <c r="F22" i="8" l="1"/>
  <c r="F23" i="8"/>
  <c r="D30" i="8"/>
  <c r="I8" i="8"/>
  <c r="L23" i="8" l="1"/>
  <c r="K23" i="8"/>
  <c r="F26" i="8"/>
  <c r="F27" i="8" s="1"/>
  <c r="L22" i="8"/>
  <c r="L26" i="8" s="1"/>
  <c r="K22" i="8"/>
  <c r="K26" i="8" s="1"/>
  <c r="K27" i="8" s="1"/>
  <c r="D28" i="8" s="1"/>
  <c r="G19" i="5" l="1"/>
  <c r="H19" i="5"/>
  <c r="E19" i="5"/>
  <c r="K16" i="5" l="1"/>
  <c r="E16" i="5"/>
  <c r="F16" i="5"/>
  <c r="G16" i="5"/>
  <c r="H16" i="5"/>
  <c r="J16" i="5"/>
  <c r="F20" i="5"/>
  <c r="K18" i="5"/>
  <c r="K19" i="5" s="1"/>
  <c r="F20" i="4"/>
  <c r="K18" i="4"/>
  <c r="K19" i="4"/>
  <c r="K17" i="4"/>
  <c r="J20" i="5" l="1"/>
  <c r="G20" i="5"/>
  <c r="I18" i="5" s="1"/>
  <c r="K20" i="5"/>
  <c r="D21" i="5" s="1"/>
  <c r="H20" i="5"/>
  <c r="E20" i="5"/>
  <c r="I19" i="5" l="1"/>
  <c r="L18" i="5"/>
  <c r="L19" i="5" s="1"/>
  <c r="D23" i="5"/>
  <c r="I16" i="5"/>
  <c r="I20" i="5" s="1"/>
  <c r="L16" i="5"/>
  <c r="L20" i="5" l="1"/>
  <c r="D22" i="5" s="1"/>
  <c r="L19" i="1"/>
  <c r="K19" i="1"/>
  <c r="H27" i="1"/>
  <c r="G86" i="1"/>
  <c r="D89" i="1" s="1"/>
  <c r="E27" i="1"/>
  <c r="E86" i="1" s="1"/>
  <c r="L27" i="1" l="1"/>
  <c r="K27" i="1"/>
  <c r="H24" i="4" l="1"/>
  <c r="J20" i="4"/>
  <c r="H20" i="4"/>
  <c r="G20" i="4"/>
  <c r="E20" i="4"/>
  <c r="J25" i="4" l="1"/>
  <c r="E25" i="4"/>
  <c r="G25" i="4"/>
  <c r="H25" i="4"/>
  <c r="I23" i="4" l="1"/>
  <c r="I22" i="4"/>
  <c r="I19" i="4"/>
  <c r="L19" i="4"/>
  <c r="I16" i="4"/>
  <c r="L16" i="4" s="1"/>
  <c r="I17" i="4"/>
  <c r="L17" i="4" s="1"/>
  <c r="I18" i="4"/>
  <c r="L18" i="4" s="1"/>
  <c r="I15" i="4"/>
  <c r="L15" i="4" s="1"/>
  <c r="K15" i="4"/>
  <c r="K20" i="4" s="1"/>
  <c r="I24" i="4" l="1"/>
  <c r="L22" i="4"/>
  <c r="L20" i="4"/>
  <c r="I20" i="4"/>
  <c r="F25" i="4"/>
  <c r="L23" i="4"/>
  <c r="L24" i="4" s="1"/>
  <c r="K23" i="4"/>
  <c r="K24" i="4" l="1"/>
  <c r="K25" i="4" s="1"/>
  <c r="D26" i="4" s="1"/>
  <c r="I25" i="4"/>
  <c r="D28" i="4" s="1"/>
  <c r="L25" i="4"/>
  <c r="D27" i="4" s="1"/>
  <c r="H42" i="3"/>
  <c r="G42" i="3"/>
  <c r="E42" i="3"/>
  <c r="H21" i="3"/>
  <c r="G21" i="3"/>
  <c r="E21" i="3"/>
  <c r="E43" i="3" l="1"/>
  <c r="H43" i="3"/>
  <c r="J43" i="3"/>
  <c r="G43" i="3"/>
  <c r="D46" i="3" l="1"/>
  <c r="K40" i="3"/>
  <c r="K24" i="3"/>
  <c r="K25" i="3"/>
  <c r="K33" i="3"/>
  <c r="K34" i="3"/>
  <c r="L24" i="3"/>
  <c r="L25" i="3"/>
  <c r="L33" i="3"/>
  <c r="L34" i="3"/>
  <c r="K17" i="3"/>
  <c r="K39" i="3"/>
  <c r="L20" i="3"/>
  <c r="K35" i="3"/>
  <c r="K18" i="3"/>
  <c r="K36" i="3"/>
  <c r="L16" i="3"/>
  <c r="K37" i="3"/>
  <c r="K19" i="3"/>
  <c r="K23" i="3"/>
  <c r="K41" i="3"/>
  <c r="K16" i="3"/>
  <c r="K20" i="3"/>
  <c r="K38" i="3"/>
  <c r="K15" i="3"/>
  <c r="L38" i="3" l="1"/>
  <c r="L37" i="3"/>
  <c r="L41" i="3"/>
  <c r="L40" i="3"/>
  <c r="I21" i="3"/>
  <c r="L36" i="3"/>
  <c r="L17" i="3"/>
  <c r="F21" i="3"/>
  <c r="L18" i="3"/>
  <c r="K42" i="3"/>
  <c r="L35" i="3"/>
  <c r="L15" i="3"/>
  <c r="L39" i="3"/>
  <c r="L23" i="3"/>
  <c r="K21" i="3"/>
  <c r="F42" i="3"/>
  <c r="L19" i="3"/>
  <c r="F43" i="3" l="1"/>
  <c r="L42" i="3"/>
  <c r="L21" i="3"/>
  <c r="I43" i="3"/>
  <c r="K43" i="3"/>
  <c r="D44" i="3" s="1"/>
  <c r="L43" i="3" l="1"/>
  <c r="D45" i="3" s="1"/>
  <c r="D89" i="2" l="1"/>
  <c r="K86" i="2" l="1"/>
  <c r="D87" i="2" l="1"/>
  <c r="H86" i="1"/>
  <c r="D88" i="2" l="1"/>
  <c r="H8" i="1"/>
  <c r="H7" i="1"/>
  <c r="L29" i="1"/>
  <c r="L85" i="1" s="1"/>
  <c r="K29" i="1"/>
  <c r="K85" i="1" l="1"/>
  <c r="K86" i="1" s="1"/>
  <c r="D87" i="1" s="1"/>
  <c r="I8" i="1"/>
  <c r="D88" i="1" l="1"/>
  <c r="I86" i="1"/>
</calcChain>
</file>

<file path=xl/sharedStrings.xml><?xml version="1.0" encoding="utf-8"?>
<sst xmlns="http://schemas.openxmlformats.org/spreadsheetml/2006/main" count="895" uniqueCount="464">
  <si>
    <t>वन निर्देशनालय</t>
  </si>
  <si>
    <t>डिभिजन वन कार्यालय, मरिण, सिन्धुली</t>
  </si>
  <si>
    <t>वार्षिक प्रगति प्रतिवेदन</t>
  </si>
  <si>
    <t>यस अवधिको बजेट रु.</t>
  </si>
  <si>
    <t>यस अवधिको खर्च रकम र प्रतिशत</t>
  </si>
  <si>
    <t>आ.व.</t>
  </si>
  <si>
    <t>बजेट उपशिर्षक नं.</t>
  </si>
  <si>
    <t>मन्त्रालय</t>
  </si>
  <si>
    <t>विभाग/संस्था</t>
  </si>
  <si>
    <t>कार्यक्रम अयोजनाको नाम</t>
  </si>
  <si>
    <t>डिभिजन वन कार्यालयहरु</t>
  </si>
  <si>
    <t xml:space="preserve">स्थान </t>
  </si>
  <si>
    <t>आयोजना प्रमुखको नाम</t>
  </si>
  <si>
    <t>पुष्पराज बर्तौला</t>
  </si>
  <si>
    <t>बजेट रु. हजारमा</t>
  </si>
  <si>
    <t>क़.स.</t>
  </si>
  <si>
    <r>
      <rPr>
        <b/>
        <sz val="14"/>
        <rFont val="Times New Roman"/>
        <family val="1"/>
      </rPr>
      <t>कार्यक्रम</t>
    </r>
    <r>
      <rPr>
        <b/>
        <sz val="12"/>
        <rFont val="Times New Roman"/>
        <family val="1"/>
      </rPr>
      <t>/विवरण</t>
    </r>
  </si>
  <si>
    <t xml:space="preserve">खर्च शिर्षक  नं. </t>
  </si>
  <si>
    <t>इकाई</t>
  </si>
  <si>
    <t>वार्षिक लक्ष्य</t>
  </si>
  <si>
    <t>वार्षिक प्रगति</t>
  </si>
  <si>
    <t>कैफियत</t>
  </si>
  <si>
    <t>परिमाण</t>
  </si>
  <si>
    <t>भार</t>
  </si>
  <si>
    <t>बजेट</t>
  </si>
  <si>
    <t>भारित प्रगति</t>
  </si>
  <si>
    <t>भौतिक प्रगति प्रतिशत</t>
  </si>
  <si>
    <t>जना</t>
  </si>
  <si>
    <t>१.१.१.९</t>
  </si>
  <si>
    <t>पटक</t>
  </si>
  <si>
    <t>महिना</t>
  </si>
  <si>
    <t>जार</t>
  </si>
  <si>
    <t>प्याकेट</t>
  </si>
  <si>
    <t>लीटर</t>
  </si>
  <si>
    <t>संख्या</t>
  </si>
  <si>
    <t>वटा</t>
  </si>
  <si>
    <t xml:space="preserve">भारित प्रगति </t>
  </si>
  <si>
    <t>औसत भौतिक प्रगति प्रतिशत</t>
  </si>
  <si>
    <t>वितिय प्रगति प्रतिशत</t>
  </si>
  <si>
    <t>तयार गर्ने</t>
  </si>
  <si>
    <t>चेक गर्ने</t>
  </si>
  <si>
    <t>प्रमाणित गर्ने</t>
  </si>
  <si>
    <t>लेखा अधिकृत</t>
  </si>
  <si>
    <t>डिभिजनल वन अधिकृत</t>
  </si>
  <si>
    <t>क्र.सं.</t>
  </si>
  <si>
    <t>हेक्टर</t>
  </si>
  <si>
    <t>2.6.6.42</t>
  </si>
  <si>
    <t xml:space="preserve"> </t>
  </si>
  <si>
    <r>
      <t>अ</t>
    </r>
    <r>
      <rPr>
        <b/>
        <sz val="10"/>
        <rFont val="Kalimati"/>
        <charset val="1"/>
      </rPr>
      <t xml:space="preserve">)  </t>
    </r>
    <r>
      <rPr>
        <b/>
        <sz val="10"/>
        <rFont val="Mangal"/>
        <family val="1"/>
      </rPr>
      <t>पूँजीगत</t>
    </r>
    <r>
      <rPr>
        <b/>
        <sz val="10"/>
        <rFont val="Kalimati"/>
        <charset val="1"/>
      </rPr>
      <t xml:space="preserve">  </t>
    </r>
    <r>
      <rPr>
        <b/>
        <sz val="10"/>
        <rFont val="Mangal"/>
        <family val="1"/>
      </rPr>
      <t>खर्च</t>
    </r>
    <r>
      <rPr>
        <b/>
        <sz val="10"/>
        <rFont val="Kalimati"/>
        <charset val="1"/>
      </rPr>
      <t xml:space="preserve"> </t>
    </r>
    <r>
      <rPr>
        <b/>
        <sz val="10"/>
        <rFont val="Mangal"/>
        <family val="1"/>
      </rPr>
      <t>अन्तर्गतका</t>
    </r>
    <r>
      <rPr>
        <b/>
        <sz val="10"/>
        <rFont val="Kalimati"/>
        <charset val="1"/>
      </rPr>
      <t xml:space="preserve"> </t>
    </r>
    <r>
      <rPr>
        <b/>
        <sz val="10"/>
        <rFont val="Mangal"/>
        <family val="1"/>
      </rPr>
      <t>कार्यक्रमहरु</t>
    </r>
  </si>
  <si>
    <r>
      <t>आ</t>
    </r>
    <r>
      <rPr>
        <b/>
        <sz val="9"/>
        <rFont val="Kalimati"/>
        <charset val="1"/>
      </rPr>
      <t xml:space="preserve">)  </t>
    </r>
    <r>
      <rPr>
        <b/>
        <sz val="9"/>
        <rFont val="Mangal"/>
        <family val="1"/>
      </rPr>
      <t>चालु</t>
    </r>
    <r>
      <rPr>
        <b/>
        <sz val="9"/>
        <rFont val="Kalimati"/>
        <charset val="1"/>
      </rPr>
      <t xml:space="preserve"> </t>
    </r>
    <r>
      <rPr>
        <b/>
        <sz val="9"/>
        <rFont val="Mangal"/>
        <family val="1"/>
      </rPr>
      <t>खर्च</t>
    </r>
    <r>
      <rPr>
        <b/>
        <sz val="9"/>
        <rFont val="Kalimati"/>
        <charset val="1"/>
      </rPr>
      <t xml:space="preserve"> </t>
    </r>
    <r>
      <rPr>
        <b/>
        <sz val="9"/>
        <rFont val="Mangal"/>
        <family val="1"/>
      </rPr>
      <t>अन्तर्गतका</t>
    </r>
    <r>
      <rPr>
        <b/>
        <sz val="9"/>
        <rFont val="Kalimati"/>
        <charset val="1"/>
      </rPr>
      <t xml:space="preserve"> </t>
    </r>
    <r>
      <rPr>
        <b/>
        <sz val="9"/>
        <rFont val="Mangal"/>
        <family val="1"/>
      </rPr>
      <t>कार्यक्रमहरु</t>
    </r>
  </si>
  <si>
    <r>
      <t>ख</t>
    </r>
    <r>
      <rPr>
        <b/>
        <sz val="9"/>
        <rFont val="Kalimati"/>
        <charset val="1"/>
      </rPr>
      <t xml:space="preserve">)  </t>
    </r>
    <r>
      <rPr>
        <b/>
        <sz val="9"/>
        <rFont val="Mangal"/>
        <family val="1"/>
      </rPr>
      <t>चालु</t>
    </r>
    <r>
      <rPr>
        <b/>
        <sz val="9"/>
        <rFont val="Kalimati"/>
        <charset val="1"/>
      </rPr>
      <t xml:space="preserve"> </t>
    </r>
    <r>
      <rPr>
        <b/>
        <sz val="9"/>
        <rFont val="Mangal"/>
        <family val="1"/>
      </rPr>
      <t>खर्च</t>
    </r>
    <r>
      <rPr>
        <b/>
        <sz val="9"/>
        <rFont val="Kalimati"/>
        <charset val="1"/>
      </rPr>
      <t xml:space="preserve"> </t>
    </r>
    <r>
      <rPr>
        <b/>
        <sz val="9"/>
        <rFont val="Mangal"/>
        <family val="1"/>
      </rPr>
      <t>कार्यक्रमको</t>
    </r>
    <r>
      <rPr>
        <b/>
        <sz val="9"/>
        <rFont val="Kalimati"/>
        <charset val="1"/>
      </rPr>
      <t xml:space="preserve"> </t>
    </r>
    <r>
      <rPr>
        <b/>
        <sz val="9"/>
        <rFont val="Mangal"/>
        <family val="1"/>
      </rPr>
      <t>जम्मा</t>
    </r>
    <r>
      <rPr>
        <b/>
        <sz val="9"/>
        <rFont val="Kalimati"/>
        <charset val="1"/>
      </rPr>
      <t>:</t>
    </r>
  </si>
  <si>
    <r>
      <t>कुल</t>
    </r>
    <r>
      <rPr>
        <b/>
        <sz val="9"/>
        <rFont val="Kalimati"/>
        <charset val="1"/>
      </rPr>
      <t xml:space="preserve"> </t>
    </r>
    <r>
      <rPr>
        <b/>
        <sz val="9"/>
        <rFont val="Mangal"/>
        <family val="1"/>
      </rPr>
      <t>जम्मा</t>
    </r>
    <r>
      <rPr>
        <b/>
        <sz val="9"/>
        <rFont val="Kalimati"/>
        <charset val="1"/>
      </rPr>
      <t xml:space="preserve"> </t>
    </r>
    <r>
      <rPr>
        <b/>
        <sz val="9"/>
        <rFont val="Mangal"/>
        <family val="1"/>
      </rPr>
      <t>खर्च</t>
    </r>
  </si>
  <si>
    <r>
      <t>क</t>
    </r>
    <r>
      <rPr>
        <b/>
        <sz val="10"/>
        <color rgb="FF000000"/>
        <rFont val="Kalimati"/>
      </rPr>
      <t xml:space="preserve">)  </t>
    </r>
    <r>
      <rPr>
        <b/>
        <sz val="10"/>
        <color rgb="FF000000"/>
        <rFont val="Mangal"/>
        <family val="1"/>
      </rPr>
      <t>पूँजीगत</t>
    </r>
    <r>
      <rPr>
        <b/>
        <sz val="10"/>
        <color rgb="FF000000"/>
        <rFont val="Kalimati"/>
      </rPr>
      <t xml:space="preserve"> </t>
    </r>
    <r>
      <rPr>
        <b/>
        <sz val="10"/>
        <color rgb="FF000000"/>
        <rFont val="Mangal"/>
        <family val="1"/>
      </rPr>
      <t>खर्च</t>
    </r>
    <r>
      <rPr>
        <b/>
        <sz val="10"/>
        <color rgb="FF000000"/>
        <rFont val="Kalimati"/>
      </rPr>
      <t xml:space="preserve"> </t>
    </r>
    <r>
      <rPr>
        <b/>
        <sz val="10"/>
        <color rgb="FF000000"/>
        <rFont val="Mangal"/>
        <family val="1"/>
      </rPr>
      <t>कार्यक्रमको</t>
    </r>
    <r>
      <rPr>
        <b/>
        <sz val="10"/>
        <color rgb="FF000000"/>
        <rFont val="Kalimati"/>
      </rPr>
      <t xml:space="preserve"> </t>
    </r>
    <r>
      <rPr>
        <b/>
        <sz val="10"/>
        <color rgb="FF000000"/>
        <rFont val="Mangal"/>
        <family val="1"/>
      </rPr>
      <t>जम्मा</t>
    </r>
  </si>
  <si>
    <r>
      <t>कुल</t>
    </r>
    <r>
      <rPr>
        <b/>
        <sz val="9"/>
        <color rgb="FF000000"/>
        <rFont val="Kalimati"/>
      </rPr>
      <t xml:space="preserve"> </t>
    </r>
    <r>
      <rPr>
        <b/>
        <sz val="9"/>
        <color rgb="FF000000"/>
        <rFont val="Mangal"/>
        <family val="1"/>
      </rPr>
      <t>जम्मा</t>
    </r>
    <r>
      <rPr>
        <b/>
        <sz val="9"/>
        <color rgb="FF000000"/>
        <rFont val="Kalimati"/>
      </rPr>
      <t xml:space="preserve"> </t>
    </r>
    <r>
      <rPr>
        <b/>
        <sz val="9"/>
        <color rgb="FF000000"/>
        <rFont val="Mangal"/>
        <family val="1"/>
      </rPr>
      <t>खर्च</t>
    </r>
  </si>
  <si>
    <t>बागमती प्रदेश सरकार</t>
  </si>
  <si>
    <t>वन तथा वातावरण मन्त्रालय</t>
  </si>
  <si>
    <t>कपिलाकोट,सिन्धुली,नेपाल</t>
  </si>
  <si>
    <t xml:space="preserve"> वन तथा वातावरण मन्त्रालय</t>
  </si>
  <si>
    <r>
      <t>अ</t>
    </r>
    <r>
      <rPr>
        <b/>
        <sz val="11"/>
        <color rgb="FF000000"/>
        <rFont val="Kalimati"/>
        <charset val="1"/>
      </rPr>
      <t xml:space="preserve">)  </t>
    </r>
    <r>
      <rPr>
        <b/>
        <sz val="11"/>
        <color rgb="FF000000"/>
        <rFont val="Mangal"/>
        <family val="1"/>
      </rPr>
      <t>पूँजीगत</t>
    </r>
    <r>
      <rPr>
        <b/>
        <sz val="11"/>
        <color rgb="FF000000"/>
        <rFont val="Kalimati"/>
        <charset val="1"/>
      </rPr>
      <t xml:space="preserve">  </t>
    </r>
    <r>
      <rPr>
        <b/>
        <sz val="11"/>
        <color rgb="FF000000"/>
        <rFont val="Mangal"/>
        <family val="1"/>
      </rPr>
      <t>खर्च</t>
    </r>
    <r>
      <rPr>
        <b/>
        <sz val="11"/>
        <color rgb="FF000000"/>
        <rFont val="Kalimati"/>
        <charset val="1"/>
      </rPr>
      <t xml:space="preserve"> </t>
    </r>
    <r>
      <rPr>
        <b/>
        <sz val="11"/>
        <color rgb="FF000000"/>
        <rFont val="Mangal"/>
        <family val="1"/>
      </rPr>
      <t>अन्तर्गतका</t>
    </r>
    <r>
      <rPr>
        <b/>
        <sz val="11"/>
        <color rgb="FF000000"/>
        <rFont val="Kalimati"/>
        <charset val="1"/>
      </rPr>
      <t xml:space="preserve"> </t>
    </r>
    <r>
      <rPr>
        <b/>
        <sz val="11"/>
        <color rgb="FF000000"/>
        <rFont val="Mangal"/>
        <family val="1"/>
      </rPr>
      <t>कार्यक्रमहरु</t>
    </r>
  </si>
  <si>
    <t>अधिकृत छैठौ</t>
  </si>
  <si>
    <t>सन्तोष हुमागाई</t>
  </si>
  <si>
    <t xml:space="preserve">गैरकाष्ट वन पैदावार तथा जडिवुटी व्यापार प्रवर्द्धन तथा मूल्य अभिवृद्धिका लागि  संकलन /उत्पादक र व्यवसायिकविच अन्तरक्रिया कार्यक्रम </t>
  </si>
  <si>
    <t>अधिकृत</t>
  </si>
  <si>
    <t xml:space="preserve"> अधिकृत</t>
  </si>
  <si>
    <t xml:space="preserve">संख्या </t>
  </si>
  <si>
    <t>जनक वहादुर खड्का</t>
  </si>
  <si>
    <t>2.5.7.28</t>
  </si>
  <si>
    <t>वन तथा भू-संरक्षण विभाग (संघ सशर्त अनुदान)</t>
  </si>
  <si>
    <t>निजामती कर्मचारीहरुको पोशाक खर्च</t>
  </si>
  <si>
    <r>
      <t>क</t>
    </r>
    <r>
      <rPr>
        <b/>
        <sz val="10"/>
        <color rgb="FF000000"/>
        <rFont val="Kalimati"/>
        <charset val="1"/>
      </rPr>
      <t xml:space="preserve">)  </t>
    </r>
    <r>
      <rPr>
        <b/>
        <sz val="10"/>
        <color rgb="FF000000"/>
        <rFont val="Mangal"/>
        <family val="1"/>
      </rPr>
      <t>पूँजीगत</t>
    </r>
    <r>
      <rPr>
        <b/>
        <sz val="10"/>
        <color rgb="FF000000"/>
        <rFont val="Kalimati"/>
        <charset val="1"/>
      </rPr>
      <t xml:space="preserve"> </t>
    </r>
    <r>
      <rPr>
        <b/>
        <sz val="10"/>
        <color rgb="FF000000"/>
        <rFont val="Mangal"/>
        <family val="1"/>
      </rPr>
      <t>खर्च</t>
    </r>
    <r>
      <rPr>
        <b/>
        <sz val="10"/>
        <color rgb="FF000000"/>
        <rFont val="Kalimati"/>
        <charset val="1"/>
      </rPr>
      <t xml:space="preserve"> </t>
    </r>
    <r>
      <rPr>
        <b/>
        <sz val="10"/>
        <color rgb="FF000000"/>
        <rFont val="Mangal"/>
        <family val="1"/>
      </rPr>
      <t>कार्यक्रमको</t>
    </r>
    <r>
      <rPr>
        <b/>
        <sz val="10"/>
        <color rgb="FF000000"/>
        <rFont val="Kalimati"/>
        <charset val="1"/>
      </rPr>
      <t xml:space="preserve"> </t>
    </r>
    <r>
      <rPr>
        <b/>
        <sz val="10"/>
        <color rgb="FF000000"/>
        <rFont val="Mangal"/>
        <family val="1"/>
      </rPr>
      <t>जम्मा</t>
    </r>
  </si>
  <si>
    <r>
      <t>आ</t>
    </r>
    <r>
      <rPr>
        <b/>
        <sz val="10"/>
        <color rgb="FF000000"/>
        <rFont val="Kalimati"/>
        <charset val="1"/>
      </rPr>
      <t xml:space="preserve">)  </t>
    </r>
    <r>
      <rPr>
        <b/>
        <sz val="10"/>
        <color rgb="FF000000"/>
        <rFont val="Mangal"/>
        <family val="1"/>
      </rPr>
      <t>चालु</t>
    </r>
    <r>
      <rPr>
        <b/>
        <sz val="10"/>
        <color rgb="FF000000"/>
        <rFont val="Kalimati"/>
        <charset val="1"/>
      </rPr>
      <t xml:space="preserve"> </t>
    </r>
    <r>
      <rPr>
        <b/>
        <sz val="10"/>
        <color rgb="FF000000"/>
        <rFont val="Mangal"/>
        <family val="1"/>
      </rPr>
      <t>खर्च</t>
    </r>
    <r>
      <rPr>
        <b/>
        <sz val="10"/>
        <color rgb="FF000000"/>
        <rFont val="Kalimati"/>
        <charset val="1"/>
      </rPr>
      <t xml:space="preserve"> </t>
    </r>
    <r>
      <rPr>
        <b/>
        <sz val="10"/>
        <color rgb="FF000000"/>
        <rFont val="Mangal"/>
        <family val="1"/>
      </rPr>
      <t>अन्तर्गतका</t>
    </r>
    <r>
      <rPr>
        <b/>
        <sz val="10"/>
        <color rgb="FF000000"/>
        <rFont val="Kalimati"/>
        <charset val="1"/>
      </rPr>
      <t xml:space="preserve"> </t>
    </r>
    <r>
      <rPr>
        <b/>
        <sz val="10"/>
        <color rgb="FF000000"/>
        <rFont val="Mangal"/>
        <family val="1"/>
      </rPr>
      <t>कार्यक्रमहरु</t>
    </r>
  </si>
  <si>
    <r>
      <t>ख</t>
    </r>
    <r>
      <rPr>
        <b/>
        <sz val="10"/>
        <color rgb="FF000000"/>
        <rFont val="Kalimati"/>
        <charset val="1"/>
      </rPr>
      <t xml:space="preserve">)  </t>
    </r>
    <r>
      <rPr>
        <b/>
        <sz val="10"/>
        <color rgb="FF000000"/>
        <rFont val="Mangal"/>
        <family val="1"/>
      </rPr>
      <t>चालु</t>
    </r>
    <r>
      <rPr>
        <b/>
        <sz val="10"/>
        <color rgb="FF000000"/>
        <rFont val="Kalimati"/>
        <charset val="1"/>
      </rPr>
      <t xml:space="preserve"> </t>
    </r>
    <r>
      <rPr>
        <b/>
        <sz val="10"/>
        <color rgb="FF000000"/>
        <rFont val="Mangal"/>
        <family val="1"/>
      </rPr>
      <t>खर्च</t>
    </r>
    <r>
      <rPr>
        <b/>
        <sz val="10"/>
        <color rgb="FF000000"/>
        <rFont val="Kalimati"/>
        <charset val="1"/>
      </rPr>
      <t xml:space="preserve"> </t>
    </r>
    <r>
      <rPr>
        <b/>
        <sz val="10"/>
        <color rgb="FF000000"/>
        <rFont val="Mangal"/>
        <family val="1"/>
      </rPr>
      <t>कार्यक्रमको</t>
    </r>
    <r>
      <rPr>
        <b/>
        <sz val="10"/>
        <color rgb="FF000000"/>
        <rFont val="Kalimati"/>
        <charset val="1"/>
      </rPr>
      <t xml:space="preserve"> </t>
    </r>
    <r>
      <rPr>
        <b/>
        <sz val="10"/>
        <color rgb="FF000000"/>
        <rFont val="Mangal"/>
        <family val="1"/>
      </rPr>
      <t>जम्मा</t>
    </r>
  </si>
  <si>
    <r>
      <t>कुल</t>
    </r>
    <r>
      <rPr>
        <b/>
        <sz val="10"/>
        <color rgb="FF000000"/>
        <rFont val="Kalimati"/>
        <charset val="1"/>
      </rPr>
      <t xml:space="preserve"> </t>
    </r>
    <r>
      <rPr>
        <b/>
        <sz val="10"/>
        <color rgb="FF000000"/>
        <rFont val="Mangal"/>
        <family val="1"/>
      </rPr>
      <t>जम्मा</t>
    </r>
    <r>
      <rPr>
        <b/>
        <sz val="10"/>
        <color rgb="FF000000"/>
        <rFont val="Kalimati"/>
        <charset val="1"/>
      </rPr>
      <t xml:space="preserve"> </t>
    </r>
    <r>
      <rPr>
        <b/>
        <sz val="10"/>
        <color rgb="FF000000"/>
        <rFont val="Mangal"/>
        <family val="1"/>
      </rPr>
      <t>खर्च</t>
    </r>
  </si>
  <si>
    <t>अधिकृत छैठौ (लेखा)</t>
  </si>
  <si>
    <t>कार्यक्रम/विवरण</t>
  </si>
  <si>
    <r>
      <t>अ</t>
    </r>
    <r>
      <rPr>
        <b/>
        <sz val="9"/>
        <rFont val="Kalimati"/>
        <charset val="1"/>
      </rPr>
      <t xml:space="preserve">)  </t>
    </r>
    <r>
      <rPr>
        <b/>
        <sz val="9"/>
        <rFont val="Mangal"/>
        <family val="1"/>
      </rPr>
      <t>पूँजीगत</t>
    </r>
    <r>
      <rPr>
        <b/>
        <sz val="9"/>
        <rFont val="Kalimati"/>
        <charset val="1"/>
      </rPr>
      <t xml:space="preserve">  </t>
    </r>
    <r>
      <rPr>
        <b/>
        <sz val="9"/>
        <rFont val="Mangal"/>
        <family val="1"/>
      </rPr>
      <t>खर्च</t>
    </r>
    <r>
      <rPr>
        <b/>
        <sz val="9"/>
        <rFont val="Kalimati"/>
        <charset val="1"/>
      </rPr>
      <t xml:space="preserve"> </t>
    </r>
    <r>
      <rPr>
        <b/>
        <sz val="9"/>
        <rFont val="Mangal"/>
        <family val="1"/>
      </rPr>
      <t>अन्तर्गतका</t>
    </r>
    <r>
      <rPr>
        <b/>
        <sz val="9"/>
        <rFont val="Kalimati"/>
        <charset val="1"/>
      </rPr>
      <t xml:space="preserve"> </t>
    </r>
    <r>
      <rPr>
        <b/>
        <sz val="9"/>
        <rFont val="Mangal"/>
        <family val="1"/>
      </rPr>
      <t>कार्यक्रमहरु</t>
    </r>
  </si>
  <si>
    <r>
      <t>क</t>
    </r>
    <r>
      <rPr>
        <b/>
        <sz val="9"/>
        <rFont val="Kalimati"/>
        <charset val="1"/>
      </rPr>
      <t xml:space="preserve">)  </t>
    </r>
    <r>
      <rPr>
        <b/>
        <sz val="9"/>
        <rFont val="Mangal"/>
        <family val="1"/>
      </rPr>
      <t>पूँजीगत</t>
    </r>
    <r>
      <rPr>
        <b/>
        <sz val="9"/>
        <rFont val="Kalimati"/>
        <charset val="1"/>
      </rPr>
      <t xml:space="preserve"> </t>
    </r>
    <r>
      <rPr>
        <b/>
        <sz val="9"/>
        <rFont val="Mangal"/>
        <family val="1"/>
      </rPr>
      <t>खर्च</t>
    </r>
    <r>
      <rPr>
        <b/>
        <sz val="9"/>
        <rFont val="Kalimati"/>
        <charset val="1"/>
      </rPr>
      <t xml:space="preserve"> </t>
    </r>
    <r>
      <rPr>
        <b/>
        <sz val="9"/>
        <rFont val="Mangal"/>
        <family val="1"/>
      </rPr>
      <t>कार्यक्रमको</t>
    </r>
    <r>
      <rPr>
        <b/>
        <sz val="9"/>
        <rFont val="Kalimati"/>
        <charset val="1"/>
      </rPr>
      <t xml:space="preserve"> </t>
    </r>
    <r>
      <rPr>
        <b/>
        <sz val="9"/>
        <rFont val="Mangal"/>
        <family val="1"/>
      </rPr>
      <t>जम्मा</t>
    </r>
  </si>
  <si>
    <t>बजेट खर्च रू हजारमा</t>
  </si>
  <si>
    <t>क्र. सं.</t>
  </si>
  <si>
    <t>कार्यक्रम / आयोजनाको नाम</t>
  </si>
  <si>
    <t>पूँजीगत </t>
  </si>
  <si>
    <t>चालु </t>
  </si>
  <si>
    <t>जम्मा</t>
  </si>
  <si>
    <t>भौतीक प्रगति%</t>
  </si>
  <si>
    <t xml:space="preserve">वित्तीय प्रगति% </t>
  </si>
  <si>
    <t>वातावरण संरक्षण तथा शहरी वन कार्यक्रम</t>
  </si>
  <si>
    <t>राष्ट्रिय वन संरक्षण तथा ब्यस्थापन कार्यक्रम</t>
  </si>
  <si>
    <t>डिभिजन वन कार्यालयहरु</t>
  </si>
  <si>
    <t>विनियोजीत बजेट रू हजारमा</t>
  </si>
  <si>
    <t xml:space="preserve">राष्ट्रिय वन विकास तथा ब्यस्थापन कार्यक्रम सघ शर्शत अनुदान </t>
  </si>
  <si>
    <t xml:space="preserve">वन तथा भू-संरक्षण विभाग सघ शर्शत अनुदान </t>
  </si>
  <si>
    <t>कुल जम्मा</t>
  </si>
  <si>
    <t>बार्षिक प्रगति प्रतिवेदन</t>
  </si>
  <si>
    <t>आ.व.-०७९/८0</t>
  </si>
  <si>
    <t>बजेट उपशिर्षक नं.-३2900102</t>
  </si>
  <si>
    <t>मन्त्रालय- वन तथा वातावरण मन्त्रालय</t>
  </si>
  <si>
    <t>कार्यक्रम अयोजनाको नाम-राष्ट्रिय वन विकास तथा ब्यबस्थापन कार्यक्रम</t>
  </si>
  <si>
    <t>आयोजना प्रमुखको नाम-पुष्पराज बर्तौला</t>
  </si>
  <si>
    <t>11.4.17.1579</t>
  </si>
  <si>
    <t>बहुबर्षिय विरुवा उत्पादन (नार्सरी नाईकेको ज्याला सहित)</t>
  </si>
  <si>
    <t>प्याकेज</t>
  </si>
  <si>
    <t>11.4.17.1587</t>
  </si>
  <si>
    <t>वन व्यवस्थापन गरी काठ उत्पादन (सामुदायिक/साझेदारी/ सरकारद्धारा व्यवस्थित वन)</t>
  </si>
  <si>
    <t>11.4.17.1581</t>
  </si>
  <si>
    <t>मानव वन्यजन्तु द्धन्द्ध न्यूनीकरण</t>
  </si>
  <si>
    <t>11.4.17.1580</t>
  </si>
  <si>
    <t>नदी उकास तथा खाली क्षेत्रमा वृक्षारोपण</t>
  </si>
  <si>
    <t>11.4.17.1583</t>
  </si>
  <si>
    <t>वन अतिक्रमण हटाई पुनरुत्पादन व्यवस्थापन/संरक्षण</t>
  </si>
  <si>
    <t>2.3.12.16</t>
  </si>
  <si>
    <t>नर्सरी मर्मत</t>
  </si>
  <si>
    <t>2.3.12.17</t>
  </si>
  <si>
    <t>वन डढेलो नियन्त्रण तथा व्यवस्थापन योजना कार्यान्वयन</t>
  </si>
  <si>
    <t>11.6.25.36</t>
  </si>
  <si>
    <t>जडिवुटी विरुवा उत्पादन तथा खेति विस्तार</t>
  </si>
  <si>
    <t>बजेट उपशिर्षक नं.-३29९११२४</t>
  </si>
  <si>
    <t>कार्यक्रम अयोजनाको नाम- जडिवुटि विकास कार्यक्रम</t>
  </si>
  <si>
    <r>
      <rPr>
        <b/>
        <sz val="9"/>
        <color rgb="FF000000"/>
        <rFont val="Kalimati"/>
      </rPr>
      <t xml:space="preserve">अ)  पुँजिगत </t>
    </r>
    <r>
      <rPr>
        <b/>
        <sz val="9"/>
        <color rgb="FF000000"/>
        <rFont val="Mangal"/>
        <family val="1"/>
      </rPr>
      <t>खर्च</t>
    </r>
    <r>
      <rPr>
        <b/>
        <sz val="9"/>
        <color rgb="FF000000"/>
        <rFont val="Kalimati"/>
      </rPr>
      <t xml:space="preserve"> </t>
    </r>
    <r>
      <rPr>
        <b/>
        <sz val="9"/>
        <color rgb="FF000000"/>
        <rFont val="Mangal"/>
        <family val="1"/>
      </rPr>
      <t>अन्तर्गतका</t>
    </r>
    <r>
      <rPr>
        <b/>
        <sz val="9"/>
        <color rgb="FF000000"/>
        <rFont val="Kalimati"/>
      </rPr>
      <t xml:space="preserve"> </t>
    </r>
    <r>
      <rPr>
        <b/>
        <sz val="9"/>
        <color rgb="FF000000"/>
        <rFont val="Mangal"/>
        <family val="1"/>
      </rPr>
      <t>कार्यक्रमहरु</t>
    </r>
  </si>
  <si>
    <r>
      <t>ख</t>
    </r>
    <r>
      <rPr>
        <b/>
        <sz val="9"/>
        <color rgb="FF000000"/>
        <rFont val="Kalimati"/>
      </rPr>
      <t xml:space="preserve">)  पुँजिगत </t>
    </r>
    <r>
      <rPr>
        <b/>
        <sz val="9"/>
        <color rgb="FF000000"/>
        <rFont val="Mangal"/>
        <family val="1"/>
      </rPr>
      <t>खर्च</t>
    </r>
    <r>
      <rPr>
        <b/>
        <sz val="9"/>
        <color rgb="FF000000"/>
        <rFont val="Kalimati"/>
      </rPr>
      <t xml:space="preserve"> </t>
    </r>
    <r>
      <rPr>
        <b/>
        <sz val="9"/>
        <color rgb="FF000000"/>
        <rFont val="Mangal"/>
        <family val="1"/>
      </rPr>
      <t>कार्यक्रमको</t>
    </r>
    <r>
      <rPr>
        <b/>
        <sz val="9"/>
        <color rgb="FF000000"/>
        <rFont val="Kalimati"/>
      </rPr>
      <t xml:space="preserve"> </t>
    </r>
    <r>
      <rPr>
        <b/>
        <sz val="9"/>
        <color rgb="FF000000"/>
        <rFont val="Mangal"/>
        <family val="1"/>
      </rPr>
      <t>जम्मा</t>
    </r>
  </si>
  <si>
    <t>11.4.17.225</t>
  </si>
  <si>
    <t>वहुमुल्य प्रजातीको साविकको विउ स्ट्याण्डको व्यवस्थापन गरी बीउ संकलन र भण्डारण (कम्तीमा ०.५ हे.)</t>
  </si>
  <si>
    <t>11.4.17.227</t>
  </si>
  <si>
    <t>नदी उकास जग्गामा खनजोत गरी बीउ छर्ने (मरिण, भिमान, दुधौली, कमलामाई, राप्ती, ईन्द्रावती, तामाकोशी, सुनकोशी, बागमती)</t>
  </si>
  <si>
    <t>11.4.17.905</t>
  </si>
  <si>
    <t>सिमसार क्षेत्रको पहिचान, अभिलेखिकरण, प्राथमिकिरण, संरक्षण तथा ब्यवस्थापन</t>
  </si>
  <si>
    <t>11.4.17.906</t>
  </si>
  <si>
    <t>वन क्षेत्रमा समृद्धि वृक्षारोपण कार्यक्रम</t>
  </si>
  <si>
    <t>11.4.17.908</t>
  </si>
  <si>
    <t>समारोह/उत्सव वृक्षारोपण</t>
  </si>
  <si>
    <t>11.6.25.3</t>
  </si>
  <si>
    <t>लगयार्ड निर्माण</t>
  </si>
  <si>
    <t>11.6.25.5</t>
  </si>
  <si>
    <t>संरक्षण पोखरी निर्माण</t>
  </si>
  <si>
    <t>11.4.17.247</t>
  </si>
  <si>
    <t>अतिक्रमण हुन सक्ने संवेदनशील वन क्षेत्रमा वन क्षेत्रको जग्गा छुट्याई फलफूल वृक्षारोपण हेज निर्माण प्रति कि.मि. कम्तिमा ५०० विरुवा (ईमिली, हाईब्रिड अमला/बयर/जामुन/ओखर/पिकानट/मेकाडानिया)</t>
  </si>
  <si>
    <t>11.4.17.250</t>
  </si>
  <si>
    <t>निजि, कबुलियती वन, खोरिया फडानी र भू-संरक्षणका दृष्टिले संवेदनशील क्षेत्रलाई कृषिवनमा रुपान्तरणको लागि अमृसो रोपण (एकै स्थानमा)</t>
  </si>
  <si>
    <t>11.4.17.565</t>
  </si>
  <si>
    <t>सामुदायिक वनमा फलफुल विरुवा खरिद र रोपण/बितरण</t>
  </si>
  <si>
    <t>11.4.17.911</t>
  </si>
  <si>
    <t>सामुदायिक वनमा वन व्यवस्थान स्थलगत अभ्यास/तालिम</t>
  </si>
  <si>
    <t>11.4.17.912</t>
  </si>
  <si>
    <t>सामुदायिक वन समुह दर्ता तथा हस्तान्तरण</t>
  </si>
  <si>
    <t>11.4.17.913</t>
  </si>
  <si>
    <t>सामुदायिक वनको कार्ययोजना पुनरावलोकन</t>
  </si>
  <si>
    <t>11.4.17.914</t>
  </si>
  <si>
    <t>हैसियत बिग्रेको वन क्षेत्रमा पुनरोत्पादन प्रवर्द्धन तथा संरक्षण</t>
  </si>
  <si>
    <t>11.4.17.915</t>
  </si>
  <si>
    <t>सामुदायीक/क.व. वनमा citrus प्रजाति विरुवा खरिद तथा वितरण/रोपण</t>
  </si>
  <si>
    <t>11.4.17.916</t>
  </si>
  <si>
    <t>सामुदायीक/क.व. वनमा विकासे बयर प्रजातिका विरुवा खरिद तथा वितरण/रोपण</t>
  </si>
  <si>
    <t>11.4.22.548</t>
  </si>
  <si>
    <t>सामुदायिक वन क्षेत्र भित्रका पानीको मुल वरीपरीको जलाधार क्षेत्र संरक्षण (सव डिभिजन मार्फत पानी ट्याङ्की, पोखरी र प्रजाती रोपण)</t>
  </si>
  <si>
    <t>11.4.17.254</t>
  </si>
  <si>
    <t>कवुलियती वन समूहको विधान तथा कार्ययोजना पुनरावलोकन (जीविकोपार्जन सुधार योजना समेत-मध्यवर्ती क्षेत्रमा समेत-एउटै क्लष्टरमा)</t>
  </si>
  <si>
    <t>11.4.17.535</t>
  </si>
  <si>
    <t>कवुलियती वनमा फलफुल(कागती वा जुनार मध्ये कुनै एक)वृक्षारोपण कार्यक्रम दुईवटा क्लष्टरका २० समुह</t>
  </si>
  <si>
    <t>11.4.17.538</t>
  </si>
  <si>
    <t>कवुलियती वन सदस्यहरुको करेसाबारीमा तरकारिको विउविजन वितरण कार्यक्रम (200 घरधुरीलाई)</t>
  </si>
  <si>
    <t>11.4.17.541</t>
  </si>
  <si>
    <t>कबुलियती वनको उपभोक्ता किसानको निजी जग्गामा कम्तिमा २ बर्षे फलफूल बिरुवा खरिद तथा वितरण-मध्यवर्ती क्षेत्रमा समेत(प्रति घरधुरी ५ वटा वितरण गर्ने)</t>
  </si>
  <si>
    <t>11.4.17.542</t>
  </si>
  <si>
    <t>कबुलियती वन क्षेत्रभित्र फलफूल बिरुवा खरिद तथा रोपण मध्यपहाडमा कलमी कागती/जुनार, हाइव्रिड अमला र भित्री मधेसमा-मध्यवर्ती क्षेत्रमा समेत कलमी लिचि/इमीली (एउटै क्लष्टरमा-५ प्रतिशत भन्दा कम छत्र घनत्व भएको क्षेत्रमा)</t>
  </si>
  <si>
    <t>11.4.17.261</t>
  </si>
  <si>
    <t>टिमुर र अमलाको एकै स्थानको १०० रोपनी भन्दा बढी क्षेत्रफलको निजी जग्गामा जडिबुटी खेतीको लागि प्लट वृक्षारोपणको लागि विरुवा खरीद र वितरण</t>
  </si>
  <si>
    <t>11.4.17.559</t>
  </si>
  <si>
    <t>कृषि वन व्यवस्थापन पद्धतीको कार्ययोजनाले सिफारिस गरेको स्थान र मोडलमा आधारित भई कार्यक्रम कार्यान्वयन</t>
  </si>
  <si>
    <t>11.4.17.922</t>
  </si>
  <si>
    <t>निजि/सा.व.जग्गामा पिकानट/मेकाडामिया लगायतका फलफुलका विरुवा खरिद तथा वितरण</t>
  </si>
  <si>
    <t>11.4.17.918</t>
  </si>
  <si>
    <t>चुरे क्षेत्रमा वन्यजन्तुको लागि पानी पोखरी निर्माण</t>
  </si>
  <si>
    <t>1.2.4.6</t>
  </si>
  <si>
    <t>चौमासिक वन सुरक्षा वैठक तथा समन्वय वैठक</t>
  </si>
  <si>
    <t>2.6.6.31</t>
  </si>
  <si>
    <t>सब डिभिजनस्तरमा अपराध नियन्त्रण कार्यक्रम सञ्चालनको लागि सचेतना गोष्ठी (सम्बन्धित सब-डिभिजन मार्फत, पुष-माघ र बैशाख-जेठमा)</t>
  </si>
  <si>
    <t>2.6.6.32</t>
  </si>
  <si>
    <t>जिल्ला वन क्षेत्र समन्वय समिति र सरोकारवालाको सहभागितामा डिभिजन स्तरीय कार्यक्रम समन्वय बैठक (पहिलो चौमासिक भित्र )</t>
  </si>
  <si>
    <t>2.6.6.34</t>
  </si>
  <si>
    <t>जिल्ला वन क्षेत्र समन्वय समिति र सरोकारवालाको सहभागितामा डिभिजन स्तरिय वार्षिक प्रगति समिक्षा गोष्ठी</t>
  </si>
  <si>
    <t>2.6.6.54</t>
  </si>
  <si>
    <t>सब डिभिजनको सहजिकरणमा स्थानिय तह र समुदायद्वारा ब्यवस्थित वन समूहहरुको सहभागितामा सब–डिभिजन स्तरीय योजना तर्जुमा गोष्ठी (पुष मसान्त भित्र)</t>
  </si>
  <si>
    <t>2.6.6.55</t>
  </si>
  <si>
    <t>डिभिजन स्तरिय योजना तर्जुमा गोष्ठी (माघ मसान्त भित्र)</t>
  </si>
  <si>
    <t>2.6.6.60</t>
  </si>
  <si>
    <t>स्थानीय तह संग समन्वय बैठक</t>
  </si>
  <si>
    <t>2.6.6.61</t>
  </si>
  <si>
    <t>वन तथा वातावरण सम्वन्धि कानुनको विषयमा स्थानीय तहका निर्वाचित पदाधिकारीहरुको अभिमुखिकरण तथा समन्वय गोष्ठी</t>
  </si>
  <si>
    <t>2.7.25.79</t>
  </si>
  <si>
    <t>बरामदी वन पैदावार तथा मालबस्तुको ढुवानी खर्च (डिभिजनस्तर)</t>
  </si>
  <si>
    <t>2.7.25.80</t>
  </si>
  <si>
    <t>सब डिभिजनमा विद्यार्थी इको क्लब सञ्चालन (पूराना ईको क्लबको सञ्चालन समेत प्रति मावि रु १० हजारको दरले)</t>
  </si>
  <si>
    <t>2.7.25.81</t>
  </si>
  <si>
    <t>रेडियो मार्फत वन तथा वन्यजन्तु संरक्षण/व्यवस्थापन सुचना प्रवाह (डिभिजनस्तर)</t>
  </si>
  <si>
    <t>2.7.25.84</t>
  </si>
  <si>
    <t>वन तथा वन्यजन्तु संरक्षण र अतिक्रमण नियन्त्रणको लागि डिवकाबाट गस्ती परिचालन (गौडा गस्ति/Jungle Camping समेत)</t>
  </si>
  <si>
    <t>2.7.25.167</t>
  </si>
  <si>
    <t>कार्यक्रम सञ्चालन खर्च</t>
  </si>
  <si>
    <t>2.7.25.192</t>
  </si>
  <si>
    <t>अनुसन्धान अधिकृतका लागि मुद्धा अनुसन्धान/तहकिकात तथा दायरी खर्च (प्रतिमुद्धा बढीमा रु ६ हजार)</t>
  </si>
  <si>
    <t>2.7.25.211</t>
  </si>
  <si>
    <t>लोपोन्मुख वन्यजन्तु तथा दुर्लभ वनस्पतीहरुको संरक्षणका लागि कानूनी व्यवस्था सहितको संरक्षण मुलक leaflet,pumplet,brochure तयारी र प्रकाशन</t>
  </si>
  <si>
    <t>2.7.25.235</t>
  </si>
  <si>
    <t>डिभिजन वन कार्यालयको अघिल्लो आवको वार्षिक प्रगती पुस्तिका प्रकाशन (समग्र वन क्षेत्रको वस्तुस्थिती झल्कने गरी)</t>
  </si>
  <si>
    <t>2.7.25.267</t>
  </si>
  <si>
    <t>वन डढेलो व्यवस्थापन कार्ययोजना तयारी र कार्यान्वयन</t>
  </si>
  <si>
    <t>2.7.25.269</t>
  </si>
  <si>
    <t>सरकारद्धारा व्यवस्थित वनको तथ्याङक संकलन तथा अभिलेखिकरण</t>
  </si>
  <si>
    <t>2.7.34.1</t>
  </si>
  <si>
    <t>सामुदायिक वन उपभोक्ता महासंघ मार्फत डिभिजन स्तरमा सा.व.उ.स.हरुको वार्षिक प्रतिवेदन तयारी, लेखापरिक्षण तथा सुशासन अभिबृद्धिको लागि सहजिकरण तथा सचेतना गोष्ठि</t>
  </si>
  <si>
    <t>2.8.1.34</t>
  </si>
  <si>
    <t>मन्त्रालय/निर्देशनालय/डिभिजन वन कार्यालयवाट अनुगमन तथा मूल्याङ्कन तथा प्रतिवेदन तयारी खर्च</t>
  </si>
  <si>
    <t>2.5.7.25</t>
  </si>
  <si>
    <t>गत आवमा सिन्धुली हरिहरपुरगढीको कबुलियती वनमा भएको वृक्षारोपण क्षेत्रको लागि हेरालु</t>
  </si>
  <si>
    <t>2.5.7.26</t>
  </si>
  <si>
    <t>कबुलियती वनको लागि प्राविधिक सहयोग सेवा (वन प्राविधिक सहायकबाट)</t>
  </si>
  <si>
    <t>2.5.7.27</t>
  </si>
  <si>
    <t>कबुलियती वनको लागि सामाजिक परिचालन सुपरिवेक्षण (डिभिजन सुपर्भाइजरबाट)</t>
  </si>
  <si>
    <t>कबुलियती वनको नियमीत वैठक तथा पोष्ट फरमेसन लागि सामाजिक परिचालन सेवा ( समुह परिचालनको अनुदान सहयोग-प्रति जिल्ला ८ जना, कार्य सम्पादनको आधारमा मासिक प्रगति अनुसार)</t>
  </si>
  <si>
    <t>2.5.7.42</t>
  </si>
  <si>
    <t>कबुलियती वनको लागि कोष परिचालन सुपरिवेक्षण(वित सहायकबाट)</t>
  </si>
  <si>
    <t>2.6.4.73</t>
  </si>
  <si>
    <t>जिल्ला सुपरभाईजर र समुह परिचालिकाको क्षमता अभिवृद्धि कार्यक्रम</t>
  </si>
  <si>
    <t>2.6.4.80</t>
  </si>
  <si>
    <t>कवुलियती वन समुहका सदस्यहरुलाई लेखा तथा अभिलेख व्यवस्थापन तथा माईनुट लेखन तालिम</t>
  </si>
  <si>
    <t>2.7.25.105</t>
  </si>
  <si>
    <t>कबुलियती वन उत्कृष्ठ समूह पुरस्कार (उत्कृष्ट १ समूहलाई मात्र)</t>
  </si>
  <si>
    <t>2.7.25.221</t>
  </si>
  <si>
    <t>कवुलियति वन हेर्ने अधिकृत,वन प्राविधिक सहायक,जिल्ला सुपरभाईजर र समुह परिचालिकाको जिल्लास्तरमा चौमासिक रिपोटिङ्क/वैठक(गाडी भाडा रु 500/- बढीमा)</t>
  </si>
  <si>
    <t>2.7.25.274</t>
  </si>
  <si>
    <t>कबुलियति वन समुहमा जीविकोपार्जन सुधार योजना तयार गरी आयआर्जन कार्यक्रममा सहयोग गर्ने</t>
  </si>
  <si>
    <t>2.7.25.275</t>
  </si>
  <si>
    <t>कवुलियती वन समूहको अनुगमन गरी प्रतिवेदन तयारी र प्रकाशन</t>
  </si>
  <si>
    <t>2.7.25.276</t>
  </si>
  <si>
    <t>सव डिभिजन स्तरमा कवुलियती वन समूहसंग चौमासिक समन्वय वैठक</t>
  </si>
  <si>
    <t>2.7.25.277</t>
  </si>
  <si>
    <t>कवुलियती वन समुहका सदस्यको लागि अध्ययन भ्रमण</t>
  </si>
  <si>
    <t>2.6.4.79</t>
  </si>
  <si>
    <t>सामुदायिक वन समूहका पदाधिकारीहरुलाई लेखा तथा अभिलेख व्यवस्थापन तथा माईनुट लेखन तालिम</t>
  </si>
  <si>
    <t>2.7.25.215</t>
  </si>
  <si>
    <t>जिल्लास्तरीय उत्कृष्ट सामुदायिक वन पुरस्कार वितरण (उत्कृष्ट १ समूहलाई मात्र)</t>
  </si>
  <si>
    <t>2.7.25.271</t>
  </si>
  <si>
    <t>सामुदायिक वनका सदस्यहरुको भ्रमण (जिल्ला भित्र ÷जिल्ला बाहिर)</t>
  </si>
  <si>
    <t>2.7.25.272</t>
  </si>
  <si>
    <t>सामुदायिक वनको अनुगमन गरी प्रतिवेदन तयारी र प्रकाशन</t>
  </si>
  <si>
    <t>2.7.25.273</t>
  </si>
  <si>
    <t>सव डिभिजन स्तरमा सा.व.उ. समूहसंग चौमासिक समन्वय वैठक</t>
  </si>
  <si>
    <t>ट्याक्टर / ट्रक / वस ड्राइभरहरुलाइ वन अपराध सम्वन्धि सचेतना कार्यक्रम (ट्राफिक प्रहरी र व्यावसायी संघको सहकार्यमा डिभिजन वन कार्यालय मार्फत)</t>
  </si>
  <si>
    <t>2.7.12.2</t>
  </si>
  <si>
    <t>बादर लगायतका वन्यजन्तुबाट हुने कृषिवाली क्षतिको न्यूनिकरण विशेष कार्यक्रम</t>
  </si>
  <si>
    <t>2.7.25.111</t>
  </si>
  <si>
    <t>wall/ stone/street site मा वन वन्यजन्तुको जनचेतना मुलक पेन्टीङ्ग (सब-डिभिजनमा, कार्यविधिमा उल्लिखित साईज र शब्द संख्या)</t>
  </si>
  <si>
    <t>2.7.25.224</t>
  </si>
  <si>
    <t>हरेक सब डिभिजनमा वन वन्यजन्तु संरक्षणका लागि अधिकृत सहितको कर्मचारी टोलीको गस्ती परिचालन खर्च (सब-डिभिजन मार्फत) १२ महिना</t>
  </si>
  <si>
    <t>2.6.6.44</t>
  </si>
  <si>
    <t>बजेट उपशिर्षक नं.-३29००१०२</t>
  </si>
  <si>
    <t>कार्यक्रम अयोजनाको नाम- राष्ट्रिय वन संरक्षण तथा व्यवस्थापन कार्यक्रम</t>
  </si>
  <si>
    <t>बजेट उपशिर्षक नं.-३29००१०३</t>
  </si>
  <si>
    <t>कार्यक्रम अयोजनाको नाम- वातावरण संरक्षण तथा शहरी वन कार्यक्रम</t>
  </si>
  <si>
    <t>11.4.17.277</t>
  </si>
  <si>
    <t>केन्द्रिय तथा हाईटेक नर्सरीमा गत आवमा उत्पादन भएका बहु वर्षीय विरुवाहरुको संरक्षण</t>
  </si>
  <si>
    <t>11.4.17.519</t>
  </si>
  <si>
    <t>गत आ.व.मा तयार भएको महत्वपूर्ण प्रजाति(अर्नामेन्टल र फलफूल) का बहुबर्षिय विरुवा ६ इन्च *८ इन्च देखि ८ इन्च *10 इन्च साइज तथा १०० गेजको थैलामा सार्ने र हुर्काउने कार्य(पोलि थिन थैला वा बोरामा ठूलो विरुवाका लागि चाहिने आवश्यक माटो मिश्रण/मेडिया अनिवार्य रुपमा तयार गरी )</t>
  </si>
  <si>
    <t>11.4.17.933</t>
  </si>
  <si>
    <t>बाँस कटीङ्ग विरुवा रोपण</t>
  </si>
  <si>
    <t>11.4.17.934</t>
  </si>
  <si>
    <t>वृक्षारोपण</t>
  </si>
  <si>
    <t>11.4.22.979</t>
  </si>
  <si>
    <t>नर्सरीमा सिचाईका लागि डीप बोरिङ्ग निर्माण</t>
  </si>
  <si>
    <t>11.4.22.991</t>
  </si>
  <si>
    <t>एक विद्यालय एक हरित वाल उद्यान निर्माण</t>
  </si>
  <si>
    <t>2.5.3.12</t>
  </si>
  <si>
    <t>हरित स्वंयमसेवक परिचालान खर्च (माघ 15 देखि असाढ 15 सम्म)</t>
  </si>
  <si>
    <t>2.5.7.33</t>
  </si>
  <si>
    <t>केन्द्रिय तथा हाईटेक नर्सरी संचालनका लागि वार्षिक रुपमा तालिम प्राप्त नर्सरी नाईकेको पारिश्रमिक</t>
  </si>
  <si>
    <t>2.6.4.82</t>
  </si>
  <si>
    <t>डिभिजन वन कार्यालयहरुमा हरित स्वंयम् सेवकलाइ वन डढेलो व्यवस्थापन तालिम</t>
  </si>
  <si>
    <t>2.6.5.17</t>
  </si>
  <si>
    <t>जलवायु परिवर्तन सचेतना गोष्ठी(कर्मचारी,पत्रकार,जनप्रतिनिधी )</t>
  </si>
  <si>
    <t>2.7.21.32</t>
  </si>
  <si>
    <t>"वन डढेलो नियन्त्रणको लागि लोकमार्ग तथा अन्य संवेदनसील स्थानको प्रज्वलनसिल पदार्थ(पत्कर) संकलन गरी नियन्त्रित आगो लगाइ अस्थाइ अग्नी संरक्षण रेखा निर्माण/सफाई गर्ने "</t>
  </si>
  <si>
    <t>2.7.21.34</t>
  </si>
  <si>
    <t>प्लाष्टिक व्यवस्थापन संवन्धि सचेतना (गोष्ठी/सेमिनार/ रेडियो कार्यक्रम Rally and Campaign</t>
  </si>
  <si>
    <t>2.7.21.35</t>
  </si>
  <si>
    <t>ईको क्लब गठन तथा सञ्चालन</t>
  </si>
  <si>
    <t>2.7.21.36</t>
  </si>
  <si>
    <t>वातावरण तथा जलवायु परिवर्तन सचेतनाको लागि प्रचार प्रसार</t>
  </si>
  <si>
    <t>2.7.21.37</t>
  </si>
  <si>
    <t>सव-डिभिजनको कार्यक्षेत्रको बजारमा मासिक वातावरण सरसफाई कार्यक्रम</t>
  </si>
  <si>
    <t>2.7.25.11</t>
  </si>
  <si>
    <t>कार्यक्रम संचालन खर्च</t>
  </si>
  <si>
    <t>2.7.25.200</t>
  </si>
  <si>
    <t>नदि जलासयहरुमा जलचर संरक्षणका लागि नदि सरसफाइ तथा जनचेतना मूलक प्रचार प्रसार</t>
  </si>
  <si>
    <t>2.7.25.201</t>
  </si>
  <si>
    <t>स्थानिय तह र प्रदेश सरकारको सहकार्यमा सडक , बजार र नदि आसपासका क्षेत्रमा प्लास्टिक लगायतका फोहर सरसफाइ तथा ब्यवस्थापन क्याम्पियन</t>
  </si>
  <si>
    <t>2.7.25.205</t>
  </si>
  <si>
    <t>आगलागि नियन्त्रणका लागि हरित स्वंयम् सेवक छनौट तथा नियुक्ति</t>
  </si>
  <si>
    <t>2.7.25.206</t>
  </si>
  <si>
    <t>हरित स्वंयम् सेवकका लागि फिल्ड गेयर (ज्याकेट, हेल्मेट ,जुत्ता र ज्याकेटमा प्रस्टसँग डि.व.का. को नाम प्रिन्ट गर्ने)</t>
  </si>
  <si>
    <t>2.7.25.209</t>
  </si>
  <si>
    <t>वातावरण संरक्षण तथा सरसफाईका लागि यूवा विद्यार्थि, महिला समूह, आमा समूह, वन समूह लगायतलाई समावेश गरी स्वयम् सेवक परिचालन</t>
  </si>
  <si>
    <t>2.7.25.285</t>
  </si>
  <si>
    <t>वन डढेलो सचेतना सप्ताह</t>
  </si>
  <si>
    <t>2.7.28.3</t>
  </si>
  <si>
    <t>वन, वातावरण, जलाधार तथा जलबायु सम्बन्धी राष्ट्रिय तथा अन्तराष्ट्रिय दिवस तथा समारोह</t>
  </si>
  <si>
    <t>2.8.7.1</t>
  </si>
  <si>
    <t>वातावरण तथा शहरी वन तर्फको कार्यक्रम अनुगमन तथा मुल्याङ्कन र प्रतिवेदन तयारी(अनुगमन</t>
  </si>
  <si>
    <t>2.9.1.2</t>
  </si>
  <si>
    <t>हरित स्वंयम् सेवकको दुर्घटना बिमा</t>
  </si>
  <si>
    <t>०७९/०८०</t>
  </si>
  <si>
    <t>डिभिजन वन कार्यालयहरु (वन सुरक्षा सैनिक समेत) (संघ सशर्त अनुदान)</t>
  </si>
  <si>
    <t>1.1.1.9</t>
  </si>
  <si>
    <t>ख)  चालु खर्च कार्यक्रमको जम्मा</t>
  </si>
  <si>
    <t>कुल जम्मा खर्च</t>
  </si>
  <si>
    <r>
      <t>अ</t>
    </r>
    <r>
      <rPr>
        <sz val="11"/>
        <color rgb="FF000000"/>
        <rFont val="Kalimati"/>
        <charset val="1"/>
      </rPr>
      <t>)  पूँजीगत  खर्च अन्तर्गतका कार्यक्रमहरु</t>
    </r>
  </si>
  <si>
    <t>क)  पूँजीगत खर्च कार्यक्रमको जम्मा:</t>
  </si>
  <si>
    <t>आ)  चालु खर्च अन्तर्गतका कार्यक्रमहरु</t>
  </si>
  <si>
    <r>
      <t>अ</t>
    </r>
    <r>
      <rPr>
        <sz val="10"/>
        <color rgb="FF000000"/>
        <rFont val="Kalimati"/>
        <charset val="1"/>
      </rPr>
      <t>)  पूँजीगत  खर्च अन्तर्गतका कार्यक्रमहरु</t>
    </r>
  </si>
  <si>
    <t>सहायकस्तर चौथो</t>
  </si>
  <si>
    <t>1.1.9.2</t>
  </si>
  <si>
    <t>सेवा करार सशस्त्र वन रक्षकको तलव र भत्ता</t>
  </si>
  <si>
    <t>1.2.2.2</t>
  </si>
  <si>
    <t>महंगी भत्ता</t>
  </si>
  <si>
    <t>1.4.3.2</t>
  </si>
  <si>
    <t>संघिय दरवन्दिमा रही प्रदेश अन्तर्गत डिभिजन वन कार्यालयहरुमा कार्यरत सशस्त्र वन रक्षकहरुको राशन</t>
  </si>
  <si>
    <t>2.5.7.19</t>
  </si>
  <si>
    <t>करार वाको कर्मचारीहरुको लागि चाडबाड खर्च</t>
  </si>
  <si>
    <t>079/080</t>
  </si>
  <si>
    <t>1.2.2.1</t>
  </si>
  <si>
    <t>स्थायी कर्मचारिहरुको महंगी भत्ता</t>
  </si>
  <si>
    <t>1.3.5.6</t>
  </si>
  <si>
    <t>पोशाक भत्ता फरेष्टर</t>
  </si>
  <si>
    <t>1.4.2.1</t>
  </si>
  <si>
    <t>निजामती खाद्यान्न</t>
  </si>
  <si>
    <t>अ)  पूँजीगत  खर्च अन्तर्गतका कार्यक्रमहरु</t>
  </si>
  <si>
    <t>11.1.2.88</t>
  </si>
  <si>
    <t>सब डिभिजन भवन निर्माण</t>
  </si>
  <si>
    <t>11.1.3.1</t>
  </si>
  <si>
    <t>डिभीजन/सव-डिभिजन/निर्देशनालय/केन्द्र</t>
  </si>
  <si>
    <t>11.3.2.4</t>
  </si>
  <si>
    <t>दुई पान्ग्रे सवारी साधान(मोटर वाईक तथा स्कुटर) खरिद</t>
  </si>
  <si>
    <t>11.3.7.1</t>
  </si>
  <si>
    <t>कार्यालय संचालनसंग सम्बन्धी यन्त्र,उपकरण तथा मेशीन औजार(सवारी साधन तथा मेशिनरी औजार)</t>
  </si>
  <si>
    <t>11.5.24.5</t>
  </si>
  <si>
    <t>सब डिभिजन वन कार्यालय भवन निर्माणको डि.पि.आर. निर्माण</t>
  </si>
  <si>
    <t>11.6.13.1</t>
  </si>
  <si>
    <t>कार्यालयको लागि फर्निचर फिक्चर्स(मन्त्रालय/निर्देशनालय/डिभिजन/सव-डिभिजन )</t>
  </si>
  <si>
    <t>11.6.13.2</t>
  </si>
  <si>
    <t>सव डिभिजनको लागि फर्निचर फीक्चर्स</t>
  </si>
  <si>
    <t>11.9.1.1</t>
  </si>
  <si>
    <t>कार्यालय परिसरमा गार्डेन निर्माण/मर्मत(बृक्षारोपण/फूल रोपण समेत)</t>
  </si>
  <si>
    <t>2.1.1.1</t>
  </si>
  <si>
    <t>धाराको महसुल</t>
  </si>
  <si>
    <t>2.1.1.2</t>
  </si>
  <si>
    <t>सव डिभिजनको लागि धाराको महसुल</t>
  </si>
  <si>
    <t>1.1.1.3</t>
  </si>
  <si>
    <t>अधिकृतस्तर दशौँ</t>
  </si>
  <si>
    <t>1.1.1.5</t>
  </si>
  <si>
    <t>अधिकृतस्तर आठौँ</t>
  </si>
  <si>
    <t>1.1.1.7</t>
  </si>
  <si>
    <t>अधिकृतस्तर छैटौँ</t>
  </si>
  <si>
    <t>1.1.1.8</t>
  </si>
  <si>
    <t>सहायकस्तर पाँचौँ</t>
  </si>
  <si>
    <t>1.1.1.25</t>
  </si>
  <si>
    <t>ह.स.चा. पाँचौं स्तर</t>
  </si>
  <si>
    <t>1.1.1.30</t>
  </si>
  <si>
    <t>का. स. पाँचौं स्तर</t>
  </si>
  <si>
    <t>1.1.1.35</t>
  </si>
  <si>
    <t>चौकिदार</t>
  </si>
  <si>
    <t>1.1.1.36</t>
  </si>
  <si>
    <t>हेल्पर</t>
  </si>
  <si>
    <t>1.1.1.38</t>
  </si>
  <si>
    <t>वन रक्षक ( पाँचौं स्तर)</t>
  </si>
  <si>
    <t>2.1.2.1</t>
  </si>
  <si>
    <t>बिद्युत महशुल</t>
  </si>
  <si>
    <t>2.1.2.2</t>
  </si>
  <si>
    <t>सव डिभिजनको लागि विधुत महसुल</t>
  </si>
  <si>
    <t>2.1.3.1</t>
  </si>
  <si>
    <t>जारको पिउने पानी</t>
  </si>
  <si>
    <t>8.1.3.1</t>
  </si>
  <si>
    <t>कार्यालयको घर भाडा</t>
  </si>
  <si>
    <t>2.1.6.1</t>
  </si>
  <si>
    <t>टेलिफोन महसुल</t>
  </si>
  <si>
    <t>2.1.6.3</t>
  </si>
  <si>
    <t>सव डिभिजनको लागि संचार महसुल</t>
  </si>
  <si>
    <t>2.1.7.1</t>
  </si>
  <si>
    <t>ईमेल/ इन्टरनेट/वेवसाइट महसुल</t>
  </si>
  <si>
    <t>2.1.7.2</t>
  </si>
  <si>
    <t>सव डिभिजनको लागि ईन्टरनेट सेवा</t>
  </si>
  <si>
    <t>2.1.9.1</t>
  </si>
  <si>
    <t>हुलाक/कुरियर खर्च</t>
  </si>
  <si>
    <t>स्थायी कर्मचारीको महंगी भत्ता</t>
  </si>
  <si>
    <t>2.2.2.1.1</t>
  </si>
  <si>
    <t>सब डिभिजन वन कार्यालय ईन्धन</t>
  </si>
  <si>
    <t>2.2.2.2</t>
  </si>
  <si>
    <t>पेट्रोल- दुई पाङ्ग्रे</t>
  </si>
  <si>
    <t>2.2.2.3</t>
  </si>
  <si>
    <t>डिजेल</t>
  </si>
  <si>
    <t>2.2.3.2</t>
  </si>
  <si>
    <t>ग्याँस</t>
  </si>
  <si>
    <t>1.2.8.1</t>
  </si>
  <si>
    <t>प्रसुती स्याहार भत्ता</t>
  </si>
  <si>
    <t>1.2.10.1</t>
  </si>
  <si>
    <t>पाले पहरा भत्ता</t>
  </si>
  <si>
    <t>1.3.1.1</t>
  </si>
  <si>
    <t>2.3.1.2</t>
  </si>
  <si>
    <t>हलुका सवारी साधन मर्मत खर्च</t>
  </si>
  <si>
    <t>2.3.1.3</t>
  </si>
  <si>
    <t>दुई पाङ्ग्रे सवारी साधन मर्मत खर्च</t>
  </si>
  <si>
    <t>2.3.1.4</t>
  </si>
  <si>
    <t>सव-डिभिजन वन कार्यालयको मोटर बाइक मर्मत संभार(नियमीत सर्भीसिङ्ग)</t>
  </si>
  <si>
    <t>2.3.2.1</t>
  </si>
  <si>
    <t>कम्प्यूटर/ल्यापटप मर्मत खर्च</t>
  </si>
  <si>
    <t>2.3.2.2</t>
  </si>
  <si>
    <t>फोटोकपी/स्क्यानर मर्मत खर्च</t>
  </si>
  <si>
    <t>2.3.2.4</t>
  </si>
  <si>
    <t>सव-डिभिजन वन कार्यालयको कम्प्युटर/प्रिन्टर/फोटोकपीमर्मत</t>
  </si>
  <si>
    <t>2.3.9.1</t>
  </si>
  <si>
    <t>भवन(सञ्चालन तथा मर्मत संभार</t>
  </si>
  <si>
    <t>2.4.1.1</t>
  </si>
  <si>
    <t>कार्यालय मसलन्द सामान खर्च(कार्यालय सामान तथा सेवा)</t>
  </si>
  <si>
    <t>2.4.1.2</t>
  </si>
  <si>
    <t>सव डिभिजन कार्यालयको लागि मसलन्द</t>
  </si>
  <si>
    <t>निजामति(खाद्यान्न)</t>
  </si>
  <si>
    <t>2.4.12.1</t>
  </si>
  <si>
    <t>छपाई खर्च(कार्यालय सामान तथा सेवा)</t>
  </si>
  <si>
    <t>छपाई</t>
  </si>
  <si>
    <t>2.4.13.1</t>
  </si>
  <si>
    <t>पत्रपत्रिका तथा पुस्तिका(कार्यालय सामान तथा सेवा)</t>
  </si>
  <si>
    <t>2.4.14.1</t>
  </si>
  <si>
    <t>विज्ञापन तथा सुचना प्रकाशन(कार्यालय सामान तथा सेवा)</t>
  </si>
  <si>
    <t>2.5.7.15</t>
  </si>
  <si>
    <t>हलुका सवारी चालक</t>
  </si>
  <si>
    <t>2.5.7.16</t>
  </si>
  <si>
    <t>2.5.7.17</t>
  </si>
  <si>
    <t>कार्यलय सहयोगी</t>
  </si>
  <si>
    <t>कारार सेवाको कर्मचारीको लागि चाडवाड खर्च</t>
  </si>
  <si>
    <t>2.5.10.2</t>
  </si>
  <si>
    <t>स्वीपर</t>
  </si>
  <si>
    <t>2.5.10.3</t>
  </si>
  <si>
    <t>माली</t>
  </si>
  <si>
    <t>1.6.4.1</t>
  </si>
  <si>
    <t>स्थायी कर्मचारीहरूको योगदानमा आधारित बीमा</t>
  </si>
  <si>
    <t>2.8.1.1</t>
  </si>
  <si>
    <t>अनुगमन मुल्याङ्कन तथा कार्यक्रम कार्यान्वयन भ्रमण खर्च(अनुगमन, मुल्याङ्कन र भ्रमण )</t>
  </si>
  <si>
    <t>2.8.2.6</t>
  </si>
  <si>
    <t>कर्मचारी सरुवा भ्रमण खर्च</t>
  </si>
  <si>
    <t>2.9.2.1</t>
  </si>
  <si>
    <t>चारपाङ्गे सवारी साधन नविकरण</t>
  </si>
  <si>
    <t>2.9.2.2</t>
  </si>
  <si>
    <t>दुईपाङ्ग्रे सवारी साधन नविकरण</t>
  </si>
  <si>
    <t>2.9.6.1</t>
  </si>
  <si>
    <t>चियापान खर्च(अन्य)</t>
  </si>
  <si>
    <t>2.9.8.1</t>
  </si>
  <si>
    <t>स्वागत तथा अतिथि सत्कार (अन्य)</t>
  </si>
  <si>
    <t>2.9.8.2</t>
  </si>
  <si>
    <t>अतिथिको स्वागत तथा सत्कार सव डिभिजनको लागि</t>
  </si>
  <si>
    <t>पुँजिगत खर्च जम्मा</t>
  </si>
  <si>
    <t>चालु खर्च जम्मा</t>
  </si>
  <si>
    <t>कूल जम्मा</t>
  </si>
  <si>
    <t>यस अवधिको खर्च रकम  र प्रतिशत</t>
  </si>
  <si>
    <t>2.8.2.8</t>
  </si>
  <si>
    <t>आन्तरीक पर्यटन काज भ्रमण खर्च</t>
  </si>
  <si>
    <t xml:space="preserve">डिभिजन वन कार्यालयहरु(वन सुरक्षा सैनिक समेत) सघ शर्शत अनुदान </t>
  </si>
  <si>
    <t xml:space="preserve">जडिवुटी विकास कार्यक्रम सघ शर्शत अनुदान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</si>
</sst>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[$-4000439]0"/>
    <numFmt numFmtId="165" formatCode="[$-4000439]0.00"/>
    <numFmt numFmtId="166" formatCode="[$-4000439]0.##"/>
    <numFmt numFmtId="167" formatCode="[$-4000439]0.000"/>
    <numFmt numFmtId="168" formatCode="[$-4000439]0.0"/>
    <numFmt numFmtId="169" formatCode="[$-4000439]0.#"/>
    <numFmt numFmtId="170" formatCode="[$-4000439]0.###"/>
    <numFmt numFmtId="171" formatCode="[$-4000439]0.####"/>
    <numFmt numFmtId="172" formatCode="[$-4000439]0.#####"/>
    <numFmt numFmtId="173" formatCode="[$-4000439]0.#######"/>
    <numFmt numFmtId="174" formatCode="[$-4000439]0.0000"/>
    <numFmt numFmtId="175" formatCode="0.0"/>
  </numFmts>
  <fonts count="7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2"/>
      <name val="Preeti"/>
    </font>
    <font>
      <b/>
      <sz val="14"/>
      <name val="Kalimati"/>
      <charset val="1"/>
    </font>
    <font>
      <b/>
      <sz val="16"/>
      <name val="Kalimati"/>
      <charset val="1"/>
    </font>
    <font>
      <b/>
      <sz val="10"/>
      <color rgb="FF000000"/>
      <name val="Mangal"/>
      <family val="1"/>
    </font>
    <font>
      <b/>
      <sz val="10"/>
      <color rgb="FF000000"/>
      <name val="Kalimati"/>
    </font>
    <font>
      <b/>
      <sz val="10"/>
      <name val="Mangal"/>
      <family val="1"/>
    </font>
    <font>
      <b/>
      <sz val="11"/>
      <name val="Kalimati"/>
      <charset val="1"/>
    </font>
    <font>
      <b/>
      <sz val="10"/>
      <name val="Kalimati"/>
      <charset val="1"/>
    </font>
    <font>
      <sz val="9"/>
      <name val="Mangal"/>
      <family val="1"/>
    </font>
    <font>
      <b/>
      <sz val="9"/>
      <name val="Mangal"/>
      <family val="1"/>
    </font>
    <font>
      <b/>
      <sz val="9"/>
      <name val="Kalimati"/>
      <charset val="1"/>
    </font>
    <font>
      <sz val="10"/>
      <color rgb="FF000000"/>
      <name val="Kalimati"/>
      <charset val="1"/>
    </font>
    <font>
      <b/>
      <sz val="9"/>
      <color rgb="FF000000"/>
      <name val="Mangal"/>
      <family val="1"/>
    </font>
    <font>
      <b/>
      <sz val="9"/>
      <color rgb="FF000000"/>
      <name val="Kalimati"/>
    </font>
    <font>
      <sz val="9"/>
      <color theme="1"/>
      <name val="Kalimati"/>
      <charset val="1"/>
    </font>
    <font>
      <sz val="11"/>
      <color theme="1"/>
      <name val="Kalimati"/>
      <charset val="1"/>
    </font>
    <font>
      <sz val="11"/>
      <color theme="1"/>
      <name val="Mangal"/>
      <family val="1"/>
    </font>
    <font>
      <b/>
      <sz val="11"/>
      <color rgb="FF000000"/>
      <name val="Mangal"/>
      <family val="1"/>
    </font>
    <font>
      <b/>
      <sz val="11"/>
      <color rgb="FF000000"/>
      <name val="Kalimati"/>
      <charset val="1"/>
    </font>
    <font>
      <sz val="10"/>
      <color theme="1"/>
      <name val="Kalimati"/>
      <charset val="1"/>
    </font>
    <font>
      <sz val="11"/>
      <name val="Fontasy Himali"/>
      <family val="5"/>
    </font>
    <font>
      <sz val="10"/>
      <name val="Fontasy Himali"/>
      <family val="5"/>
    </font>
    <font>
      <sz val="14"/>
      <name val="Fontasy Himali"/>
      <family val="5"/>
    </font>
    <font>
      <sz val="14"/>
      <name val="Calibri"/>
      <family val="2"/>
      <scheme val="minor"/>
    </font>
    <font>
      <sz val="11"/>
      <name val="Calibri"/>
      <family val="2"/>
    </font>
    <font>
      <sz val="11"/>
      <name val="Kalimati"/>
      <charset val="1"/>
    </font>
    <font>
      <sz val="10"/>
      <color theme="1"/>
      <name val="Calibri"/>
      <family val="2"/>
      <scheme val="minor"/>
    </font>
    <font>
      <b/>
      <sz val="10"/>
      <color rgb="FF000000"/>
      <name val="Kalimati"/>
      <charset val="1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Times New Roman"/>
      <family val="1"/>
    </font>
    <font>
      <b/>
      <sz val="11"/>
      <name val="Preeti"/>
    </font>
    <font>
      <b/>
      <sz val="10"/>
      <name val="Preeti"/>
    </font>
    <font>
      <sz val="10"/>
      <name val="Kalimati"/>
      <charset val="1"/>
    </font>
    <font>
      <b/>
      <sz val="12"/>
      <name val="Kalimati"/>
      <charset val="1"/>
    </font>
    <font>
      <sz val="12"/>
      <name val="Fontasy Himali"/>
      <family val="5"/>
    </font>
    <font>
      <sz val="11"/>
      <name val="PCS NEPALI"/>
      <family val="5"/>
    </font>
    <font>
      <sz val="9"/>
      <name val="PCS NEPALI"/>
      <family val="5"/>
    </font>
    <font>
      <b/>
      <sz val="18"/>
      <name val="Kalimati"/>
      <charset val="1"/>
    </font>
    <font>
      <sz val="9"/>
      <name val="Kalimati"/>
      <charset val="1"/>
    </font>
    <font>
      <sz val="11"/>
      <color rgb="FF000000"/>
      <name val="Fontasy Himali"/>
      <family val="5"/>
    </font>
    <font>
      <sz val="11"/>
      <color theme="1"/>
      <name val="Fontasy Himali"/>
      <family val="5"/>
    </font>
    <font>
      <b/>
      <sz val="9"/>
      <name val="Times New Roman"/>
      <family val="1"/>
    </font>
    <font>
      <sz val="10"/>
      <color rgb="FFFF0000"/>
      <name val="Kalimati"/>
      <charset val="1"/>
    </font>
    <font>
      <sz val="9"/>
      <color rgb="FF000000"/>
      <name val="Kalimati"/>
      <charset val="1"/>
    </font>
    <font>
      <sz val="8"/>
      <color rgb="FF000000"/>
      <name val="Kalimati"/>
      <charset val="1"/>
    </font>
    <font>
      <b/>
      <sz val="12"/>
      <color rgb="FF000000"/>
      <name val="Kalimati"/>
      <charset val="1"/>
    </font>
    <font>
      <sz val="11"/>
      <color rgb="FF000000"/>
      <name val="Kalimati"/>
      <charset val="1"/>
    </font>
    <font>
      <b/>
      <sz val="8"/>
      <name val="Kalimati"/>
      <charset val="1"/>
    </font>
    <font>
      <sz val="14"/>
      <color theme="1"/>
      <name val="Calibri"/>
      <family val="2"/>
      <scheme val="minor"/>
    </font>
    <font>
      <b/>
      <sz val="14"/>
      <color rgb="FF000000"/>
      <name val="Kalimati"/>
      <charset val="1"/>
    </font>
    <font>
      <sz val="14"/>
      <color theme="1"/>
      <name val="Kalimati"/>
      <charset val="1"/>
    </font>
    <font>
      <sz val="12"/>
      <color theme="1"/>
      <name val="Kalimati"/>
      <charset val="1"/>
    </font>
    <font>
      <sz val="11"/>
      <color rgb="FFFF0000"/>
      <name val="Kalimati"/>
      <charset val="1"/>
    </font>
    <font>
      <sz val="10"/>
      <color theme="1"/>
      <name val="Fontasy Himali"/>
      <family val="5"/>
    </font>
    <font>
      <b/>
      <sz val="9"/>
      <color theme="1"/>
      <name val="Kalimati"/>
      <charset val="1"/>
    </font>
    <font>
      <sz val="9"/>
      <name val="Fontasy Himali"/>
      <family val="5"/>
    </font>
    <font>
      <sz val="8"/>
      <color theme="1"/>
      <name val="Kalimati"/>
      <charset val="1"/>
    </font>
    <font>
      <sz val="8"/>
      <name val="Kalimati"/>
      <charset val="1"/>
    </font>
    <font>
      <b/>
      <sz val="9"/>
      <color rgb="FF000000"/>
      <name val="Kalimati"/>
      <charset val="1"/>
    </font>
    <font>
      <b/>
      <sz val="12"/>
      <name val="Fontasy Himali"/>
      <family val="5"/>
    </font>
    <font>
      <b/>
      <sz val="11"/>
      <name val="PCS NEPALI"/>
      <family val="5"/>
    </font>
    <font>
      <b/>
      <sz val="12"/>
      <name val="PCS NEPALI"/>
      <family val="5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9">
    <xf numFmtId="0" fontId="0" fillId="0" borderId="0" xfId="0"/>
    <xf numFmtId="0" fontId="8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3" fillId="0" borderId="1" xfId="0" applyFont="1" applyBorder="1"/>
    <xf numFmtId="165" fontId="3" fillId="0" borderId="1" xfId="0" applyNumberFormat="1" applyFont="1" applyBorder="1"/>
    <xf numFmtId="2" fontId="3" fillId="0" borderId="1" xfId="0" applyNumberFormat="1" applyFont="1" applyBorder="1"/>
    <xf numFmtId="0" fontId="3" fillId="0" borderId="0" xfId="0" applyFont="1"/>
    <xf numFmtId="0" fontId="13" fillId="2" borderId="0" xfId="0" applyFont="1" applyFill="1" applyAlignment="1">
      <alignment horizontal="right" vertical="center" wrapText="1"/>
    </xf>
    <xf numFmtId="165" fontId="3" fillId="0" borderId="0" xfId="0" applyNumberFormat="1" applyFont="1"/>
    <xf numFmtId="2" fontId="3" fillId="0" borderId="0" xfId="0" applyNumberFormat="1" applyFont="1"/>
    <xf numFmtId="0" fontId="0" fillId="2" borderId="0" xfId="0" applyFill="1"/>
    <xf numFmtId="0" fontId="2" fillId="2" borderId="6" xfId="0" applyFont="1" applyFill="1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/>
    <xf numFmtId="165" fontId="0" fillId="2" borderId="1" xfId="0" applyNumberForma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top" wrapText="1"/>
    </xf>
    <xf numFmtId="169" fontId="24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/>
    <xf numFmtId="164" fontId="27" fillId="0" borderId="1" xfId="0" applyNumberFormat="1" applyFont="1" applyBorder="1"/>
    <xf numFmtId="164" fontId="27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166" fontId="30" fillId="0" borderId="1" xfId="0" applyNumberFormat="1" applyFont="1" applyBorder="1" applyAlignment="1">
      <alignment horizontal="center" vertical="center"/>
    </xf>
    <xf numFmtId="0" fontId="1" fillId="0" borderId="0" xfId="0" applyFont="1"/>
    <xf numFmtId="164" fontId="30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32" fillId="0" borderId="1" xfId="0" applyNumberFormat="1" applyFont="1" applyBorder="1" applyAlignment="1">
      <alignment horizontal="center" vertical="center"/>
    </xf>
    <xf numFmtId="164" fontId="32" fillId="0" borderId="1" xfId="0" applyNumberFormat="1" applyFont="1" applyBorder="1" applyAlignment="1">
      <alignment horizontal="center" vertical="center"/>
    </xf>
    <xf numFmtId="165" fontId="32" fillId="0" borderId="1" xfId="0" applyNumberFormat="1" applyFont="1" applyBorder="1" applyAlignment="1">
      <alignment horizontal="center" vertical="center"/>
    </xf>
    <xf numFmtId="169" fontId="32" fillId="0" borderId="1" xfId="0" applyNumberFormat="1" applyFont="1" applyBorder="1" applyAlignment="1">
      <alignment horizontal="center" vertical="center"/>
    </xf>
    <xf numFmtId="0" fontId="33" fillId="0" borderId="1" xfId="0" applyFont="1" applyBorder="1"/>
    <xf numFmtId="164" fontId="3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 wrapText="1"/>
    </xf>
    <xf numFmtId="0" fontId="4" fillId="0" borderId="0" xfId="0" applyFont="1"/>
    <xf numFmtId="165" fontId="4" fillId="0" borderId="0" xfId="0" applyNumberFormat="1" applyFont="1"/>
    <xf numFmtId="0" fontId="31" fillId="0" borderId="1" xfId="0" applyFont="1" applyBorder="1" applyAlignment="1">
      <alignment vertical="center"/>
    </xf>
    <xf numFmtId="165" fontId="30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67" fontId="28" fillId="0" borderId="1" xfId="0" applyNumberFormat="1" applyFont="1" applyBorder="1" applyAlignment="1">
      <alignment horizontal="center" vertical="center"/>
    </xf>
    <xf numFmtId="169" fontId="28" fillId="0" borderId="1" xfId="0" applyNumberFormat="1" applyFont="1" applyBorder="1" applyAlignment="1">
      <alignment horizontal="center" vertical="center"/>
    </xf>
    <xf numFmtId="172" fontId="28" fillId="0" borderId="1" xfId="0" applyNumberFormat="1" applyFont="1" applyBorder="1" applyAlignment="1">
      <alignment horizontal="center" vertical="center"/>
    </xf>
    <xf numFmtId="169" fontId="28" fillId="0" borderId="1" xfId="0" applyNumberFormat="1" applyFont="1" applyBorder="1" applyAlignment="1">
      <alignment horizontal="center" vertical="center" wrapText="1"/>
    </xf>
    <xf numFmtId="168" fontId="28" fillId="0" borderId="1" xfId="0" applyNumberFormat="1" applyFont="1" applyBorder="1" applyAlignment="1">
      <alignment horizontal="center" vertical="center" wrapText="1"/>
    </xf>
    <xf numFmtId="164" fontId="28" fillId="0" borderId="1" xfId="0" applyNumberFormat="1" applyFont="1" applyBorder="1" applyAlignment="1">
      <alignment horizontal="center" vertical="center" wrapText="1"/>
    </xf>
    <xf numFmtId="168" fontId="28" fillId="0" borderId="1" xfId="0" applyNumberFormat="1" applyFont="1" applyBorder="1" applyAlignment="1">
      <alignment horizontal="center" vertical="center"/>
    </xf>
    <xf numFmtId="173" fontId="28" fillId="0" borderId="1" xfId="0" applyNumberFormat="1" applyFont="1" applyBorder="1" applyAlignment="1">
      <alignment horizontal="center" vertical="center"/>
    </xf>
    <xf numFmtId="170" fontId="28" fillId="0" borderId="1" xfId="0" applyNumberFormat="1" applyFont="1" applyBorder="1" applyAlignment="1">
      <alignment horizontal="center" vertical="center"/>
    </xf>
    <xf numFmtId="171" fontId="28" fillId="0" borderId="1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0" fontId="37" fillId="2" borderId="1" xfId="0" applyFont="1" applyFill="1" applyBorder="1" applyAlignment="1">
      <alignment vertical="center"/>
    </xf>
    <xf numFmtId="0" fontId="37" fillId="0" borderId="1" xfId="0" applyFont="1" applyBorder="1" applyAlignment="1">
      <alignment vertical="center"/>
    </xf>
    <xf numFmtId="165" fontId="37" fillId="0" borderId="1" xfId="0" applyNumberFormat="1" applyFont="1" applyBorder="1" applyAlignment="1">
      <alignment vertical="center"/>
    </xf>
    <xf numFmtId="0" fontId="37" fillId="0" borderId="0" xfId="0" applyFont="1"/>
    <xf numFmtId="0" fontId="33" fillId="0" borderId="0" xfId="0" applyFont="1" applyAlignment="1">
      <alignment horizontal="center" vertical="center"/>
    </xf>
    <xf numFmtId="164" fontId="33" fillId="0" borderId="0" xfId="0" applyNumberFormat="1" applyFont="1"/>
    <xf numFmtId="164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3" fillId="0" borderId="0" xfId="0" applyFont="1"/>
    <xf numFmtId="0" fontId="27" fillId="0" borderId="7" xfId="0" applyFont="1" applyBorder="1" applyAlignment="1">
      <alignment vertical="center" wrapText="1"/>
    </xf>
    <xf numFmtId="0" fontId="27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169" fontId="27" fillId="0" borderId="1" xfId="0" applyNumberFormat="1" applyFont="1" applyBorder="1" applyAlignment="1">
      <alignment horizontal="center" vertical="center"/>
    </xf>
    <xf numFmtId="169" fontId="27" fillId="0" borderId="1" xfId="0" applyNumberFormat="1" applyFont="1" applyBorder="1" applyAlignment="1">
      <alignment horizontal="center" vertical="center" wrapText="1"/>
    </xf>
    <xf numFmtId="168" fontId="27" fillId="0" borderId="1" xfId="0" applyNumberFormat="1" applyFont="1" applyBorder="1" applyAlignment="1">
      <alignment horizontal="center" vertical="center"/>
    </xf>
    <xf numFmtId="164" fontId="27" fillId="0" borderId="7" xfId="0" applyNumberFormat="1" applyFont="1" applyBorder="1" applyAlignment="1">
      <alignment vertical="center" wrapText="1"/>
    </xf>
    <xf numFmtId="0" fontId="48" fillId="0" borderId="7" xfId="0" applyFont="1" applyBorder="1" applyAlignment="1">
      <alignment horizontal="center" vertical="center" wrapText="1"/>
    </xf>
    <xf numFmtId="164" fontId="49" fillId="0" borderId="1" xfId="0" applyNumberFormat="1" applyFont="1" applyBorder="1" applyAlignment="1">
      <alignment horizontal="center" vertical="center"/>
    </xf>
    <xf numFmtId="166" fontId="27" fillId="0" borderId="1" xfId="0" applyNumberFormat="1" applyFont="1" applyBorder="1" applyAlignment="1">
      <alignment horizontal="center" vertical="center"/>
    </xf>
    <xf numFmtId="168" fontId="27" fillId="0" borderId="1" xfId="0" applyNumberFormat="1" applyFont="1" applyBorder="1" applyAlignment="1">
      <alignment horizontal="center" vertical="center" wrapText="1"/>
    </xf>
    <xf numFmtId="0" fontId="27" fillId="0" borderId="7" xfId="0" applyFont="1" applyBorder="1" applyAlignment="1">
      <alignment wrapText="1"/>
    </xf>
    <xf numFmtId="164" fontId="27" fillId="0" borderId="1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164" fontId="47" fillId="0" borderId="0" xfId="0" applyNumberFormat="1" applyFont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right" vertical="center" wrapText="1"/>
    </xf>
    <xf numFmtId="0" fontId="22" fillId="0" borderId="7" xfId="0" applyFont="1" applyBorder="1" applyAlignment="1">
      <alignment vertical="center" wrapText="1"/>
    </xf>
    <xf numFmtId="0" fontId="22" fillId="0" borderId="7" xfId="0" applyFont="1" applyBorder="1" applyAlignment="1">
      <alignment wrapText="1"/>
    </xf>
    <xf numFmtId="0" fontId="19" fillId="0" borderId="7" xfId="0" applyFont="1" applyBorder="1" applyAlignment="1">
      <alignment wrapText="1"/>
    </xf>
    <xf numFmtId="169" fontId="51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52" fillId="0" borderId="7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41" fillId="0" borderId="0" xfId="0" applyFont="1"/>
    <xf numFmtId="165" fontId="47" fillId="0" borderId="0" xfId="0" applyNumberFormat="1" applyFont="1"/>
    <xf numFmtId="0" fontId="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64" fontId="30" fillId="0" borderId="1" xfId="0" applyNumberFormat="1" applyFont="1" applyBorder="1" applyAlignment="1">
      <alignment vertical="center"/>
    </xf>
    <xf numFmtId="165" fontId="43" fillId="0" borderId="1" xfId="0" applyNumberFormat="1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3" fillId="0" borderId="7" xfId="0" applyFont="1" applyBorder="1" applyAlignment="1">
      <alignment horizontal="center" vertical="center" wrapText="1"/>
    </xf>
    <xf numFmtId="169" fontId="49" fillId="0" borderId="1" xfId="0" applyNumberFormat="1" applyFont="1" applyBorder="1" applyAlignment="1">
      <alignment horizontal="center" vertical="center"/>
    </xf>
    <xf numFmtId="166" fontId="49" fillId="0" borderId="1" xfId="0" applyNumberFormat="1" applyFont="1" applyBorder="1" applyAlignment="1">
      <alignment horizontal="center" vertical="center"/>
    </xf>
    <xf numFmtId="0" fontId="46" fillId="2" borderId="0" xfId="0" applyFont="1" applyFill="1" applyAlignment="1">
      <alignment horizontal="center" vertical="top" wrapText="1"/>
    </xf>
    <xf numFmtId="0" fontId="41" fillId="2" borderId="0" xfId="0" applyFont="1" applyFill="1"/>
    <xf numFmtId="0" fontId="33" fillId="2" borderId="0" xfId="0" applyFont="1" applyFill="1"/>
    <xf numFmtId="0" fontId="23" fillId="0" borderId="0" xfId="0" applyFont="1"/>
    <xf numFmtId="166" fontId="23" fillId="0" borderId="0" xfId="0" applyNumberFormat="1" applyFont="1"/>
    <xf numFmtId="164" fontId="23" fillId="0" borderId="0" xfId="0" applyNumberFormat="1" applyFont="1" applyAlignment="1">
      <alignment horizontal="left"/>
    </xf>
    <xf numFmtId="0" fontId="33" fillId="0" borderId="1" xfId="0" applyFont="1" applyBorder="1" applyAlignment="1">
      <alignment horizontal="left" vertical="top" wrapText="1"/>
    </xf>
    <xf numFmtId="165" fontId="33" fillId="0" borderId="1" xfId="0" applyNumberFormat="1" applyFont="1" applyBorder="1"/>
    <xf numFmtId="0" fontId="15" fillId="2" borderId="0" xfId="0" applyFont="1" applyFill="1" applyAlignment="1">
      <alignment horizontal="right" vertical="center" wrapText="1"/>
    </xf>
    <xf numFmtId="165" fontId="33" fillId="0" borderId="0" xfId="0" applyNumberFormat="1" applyFont="1"/>
    <xf numFmtId="0" fontId="23" fillId="2" borderId="0" xfId="0" applyFont="1" applyFill="1"/>
    <xf numFmtId="0" fontId="54" fillId="0" borderId="0" xfId="0" applyFont="1" applyAlignment="1">
      <alignment horizontal="center" vertical="top" wrapText="1"/>
    </xf>
    <xf numFmtId="164" fontId="23" fillId="0" borderId="0" xfId="0" applyNumberFormat="1" applyFont="1"/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56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 vertical="center"/>
    </xf>
    <xf numFmtId="164" fontId="41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top" wrapText="1"/>
    </xf>
    <xf numFmtId="0" fontId="41" fillId="0" borderId="1" xfId="0" applyFont="1" applyBorder="1" applyAlignment="1">
      <alignment horizontal="center" vertical="center"/>
    </xf>
    <xf numFmtId="166" fontId="41" fillId="0" borderId="1" xfId="0" applyNumberFormat="1" applyFont="1" applyBorder="1" applyAlignment="1">
      <alignment horizontal="center" vertical="center"/>
    </xf>
    <xf numFmtId="170" fontId="41" fillId="0" borderId="1" xfId="0" applyNumberFormat="1" applyFont="1" applyBorder="1" applyAlignment="1">
      <alignment horizontal="center" vertical="center"/>
    </xf>
    <xf numFmtId="167" fontId="41" fillId="0" borderId="1" xfId="0" applyNumberFormat="1" applyFont="1" applyBorder="1" applyAlignment="1">
      <alignment horizontal="center" vertical="center"/>
    </xf>
    <xf numFmtId="165" fontId="41" fillId="0" borderId="1" xfId="0" applyNumberFormat="1" applyFont="1" applyBorder="1" applyAlignment="1">
      <alignment horizontal="center" vertical="center"/>
    </xf>
    <xf numFmtId="165" fontId="27" fillId="0" borderId="1" xfId="0" applyNumberFormat="1" applyFont="1" applyBorder="1"/>
    <xf numFmtId="0" fontId="15" fillId="2" borderId="0" xfId="0" applyFont="1" applyFill="1" applyAlignment="1">
      <alignment horizontal="center" vertical="top" wrapText="1"/>
    </xf>
    <xf numFmtId="164" fontId="41" fillId="2" borderId="0" xfId="0" applyNumberFormat="1" applyFont="1" applyFill="1" applyAlignment="1">
      <alignment horizontal="center" wrapText="1"/>
    </xf>
    <xf numFmtId="165" fontId="41" fillId="2" borderId="0" xfId="0" applyNumberFormat="1" applyFont="1" applyFill="1" applyAlignment="1">
      <alignment horizontal="center" wrapText="1"/>
    </xf>
    <xf numFmtId="0" fontId="27" fillId="0" borderId="0" xfId="0" applyFont="1"/>
    <xf numFmtId="165" fontId="41" fillId="0" borderId="1" xfId="0" applyNumberFormat="1" applyFont="1" applyBorder="1"/>
    <xf numFmtId="0" fontId="41" fillId="0" borderId="1" xfId="0" applyFont="1" applyBorder="1"/>
    <xf numFmtId="2" fontId="41" fillId="0" borderId="1" xfId="0" applyNumberFormat="1" applyFont="1" applyBorder="1"/>
    <xf numFmtId="165" fontId="41" fillId="0" borderId="0" xfId="0" applyNumberFormat="1" applyFont="1"/>
    <xf numFmtId="2" fontId="41" fillId="0" borderId="0" xfId="0" applyNumberFormat="1" applyFont="1"/>
    <xf numFmtId="0" fontId="27" fillId="2" borderId="0" xfId="0" applyFont="1" applyFill="1"/>
    <xf numFmtId="0" fontId="58" fillId="0" borderId="0" xfId="0" applyFont="1" applyAlignment="1">
      <alignment horizontal="center" vertical="top" wrapText="1"/>
    </xf>
    <xf numFmtId="0" fontId="59" fillId="0" borderId="0" xfId="0" applyFont="1"/>
    <xf numFmtId="0" fontId="60" fillId="0" borderId="0" xfId="0" applyFont="1"/>
    <xf numFmtId="164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67" fontId="33" fillId="0" borderId="1" xfId="0" applyNumberFormat="1" applyFont="1" applyBorder="1" applyAlignment="1">
      <alignment horizontal="center" vertical="center"/>
    </xf>
    <xf numFmtId="0" fontId="61" fillId="0" borderId="0" xfId="0" applyFont="1"/>
    <xf numFmtId="164" fontId="61" fillId="0" borderId="0" xfId="0" applyNumberFormat="1" applyFont="1"/>
    <xf numFmtId="167" fontId="61" fillId="0" borderId="0" xfId="0" applyNumberFormat="1" applyFont="1"/>
    <xf numFmtId="164" fontId="33" fillId="0" borderId="1" xfId="0" applyNumberFormat="1" applyFont="1" applyBorder="1"/>
    <xf numFmtId="0" fontId="62" fillId="0" borderId="7" xfId="0" applyFont="1" applyBorder="1" applyAlignment="1">
      <alignment horizontal="center" vertical="center" wrapText="1"/>
    </xf>
    <xf numFmtId="2" fontId="62" fillId="0" borderId="7" xfId="0" applyNumberFormat="1" applyFont="1" applyBorder="1" applyAlignment="1">
      <alignment horizontal="center" vertical="center" wrapText="1"/>
    </xf>
    <xf numFmtId="168" fontId="41" fillId="0" borderId="1" xfId="0" applyNumberFormat="1" applyFont="1" applyBorder="1" applyAlignment="1">
      <alignment horizontal="center" vertical="center"/>
    </xf>
    <xf numFmtId="168" fontId="41" fillId="0" borderId="1" xfId="0" applyNumberFormat="1" applyFont="1" applyBorder="1"/>
    <xf numFmtId="164" fontId="41" fillId="0" borderId="1" xfId="0" applyNumberFormat="1" applyFont="1" applyBorder="1"/>
    <xf numFmtId="0" fontId="18" fillId="2" borderId="0" xfId="0" applyFont="1" applyFill="1" applyAlignment="1">
      <alignment horizontal="center" vertical="top" wrapText="1"/>
    </xf>
    <xf numFmtId="0" fontId="47" fillId="2" borderId="0" xfId="0" applyFont="1" applyFill="1"/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63" fillId="0" borderId="0" xfId="0" applyFont="1" applyAlignment="1">
      <alignment horizontal="right" wrapText="1"/>
    </xf>
    <xf numFmtId="0" fontId="53" fillId="0" borderId="7" xfId="0" applyFont="1" applyBorder="1" applyAlignment="1">
      <alignment wrapText="1"/>
    </xf>
    <xf numFmtId="0" fontId="22" fillId="0" borderId="7" xfId="0" applyFont="1" applyBorder="1" applyAlignment="1">
      <alignment horizontal="right" vertical="center" wrapText="1"/>
    </xf>
    <xf numFmtId="0" fontId="63" fillId="0" borderId="1" xfId="0" applyFont="1" applyBorder="1" applyAlignment="1">
      <alignment horizontal="right" vertical="center" wrapText="1"/>
    </xf>
    <xf numFmtId="2" fontId="19" fillId="0" borderId="7" xfId="0" applyNumberFormat="1" applyFont="1" applyBorder="1" applyAlignment="1">
      <alignment horizontal="center" vertical="center" wrapText="1"/>
    </xf>
    <xf numFmtId="2" fontId="27" fillId="0" borderId="7" xfId="0" applyNumberFormat="1" applyFont="1" applyBorder="1" applyAlignment="1">
      <alignment horizontal="center" vertical="center" wrapText="1"/>
    </xf>
    <xf numFmtId="166" fontId="64" fillId="0" borderId="1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57" fillId="0" borderId="1" xfId="0" applyFont="1" applyBorder="1" applyAlignment="1">
      <alignment vertical="center"/>
    </xf>
    <xf numFmtId="172" fontId="27" fillId="0" borderId="1" xfId="0" applyNumberFormat="1" applyFont="1" applyBorder="1" applyAlignment="1">
      <alignment horizontal="center" vertical="center"/>
    </xf>
    <xf numFmtId="166" fontId="65" fillId="0" borderId="1" xfId="0" applyNumberFormat="1" applyFont="1" applyBorder="1" applyAlignment="1">
      <alignment horizontal="center" vertical="center"/>
    </xf>
    <xf numFmtId="174" fontId="43" fillId="0" borderId="1" xfId="0" applyNumberFormat="1" applyFont="1" applyBorder="1" applyAlignment="1">
      <alignment vertical="center"/>
    </xf>
    <xf numFmtId="0" fontId="47" fillId="0" borderId="0" xfId="0" applyFont="1"/>
    <xf numFmtId="0" fontId="66" fillId="0" borderId="0" xfId="0" applyFont="1"/>
    <xf numFmtId="0" fontId="2" fillId="0" borderId="6" xfId="0" applyFont="1" applyBorder="1" applyAlignment="1">
      <alignment horizontal="center"/>
    </xf>
    <xf numFmtId="164" fontId="2" fillId="0" borderId="1" xfId="0" applyNumberFormat="1" applyFont="1" applyBorder="1"/>
    <xf numFmtId="165" fontId="0" fillId="0" borderId="1" xfId="0" applyNumberFormat="1" applyBorder="1"/>
    <xf numFmtId="165" fontId="2" fillId="0" borderId="1" xfId="0" applyNumberFormat="1" applyFont="1" applyBorder="1"/>
    <xf numFmtId="2" fontId="4" fillId="0" borderId="0" xfId="0" applyNumberFormat="1" applyFont="1"/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34" fillId="0" borderId="7" xfId="0" applyFont="1" applyBorder="1" applyAlignment="1">
      <alignment vertical="center" wrapText="1"/>
    </xf>
    <xf numFmtId="164" fontId="27" fillId="0" borderId="1" xfId="0" applyNumberFormat="1" applyFont="1" applyBorder="1" applyAlignment="1">
      <alignment wrapText="1"/>
    </xf>
    <xf numFmtId="0" fontId="27" fillId="0" borderId="1" xfId="0" applyFont="1" applyBorder="1" applyAlignment="1">
      <alignment wrapText="1"/>
    </xf>
    <xf numFmtId="164" fontId="49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6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4" fontId="41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165" fontId="41" fillId="0" borderId="0" xfId="0" applyNumberFormat="1" applyFont="1" applyAlignment="1">
      <alignment horizontal="center" wrapText="1"/>
    </xf>
    <xf numFmtId="166" fontId="27" fillId="0" borderId="0" xfId="0" applyNumberFormat="1" applyFont="1"/>
    <xf numFmtId="0" fontId="23" fillId="0" borderId="9" xfId="0" applyFont="1" applyBorder="1"/>
    <xf numFmtId="0" fontId="23" fillId="0" borderId="10" xfId="0" applyFont="1" applyBorder="1"/>
    <xf numFmtId="0" fontId="27" fillId="0" borderId="10" xfId="0" applyFont="1" applyBorder="1"/>
    <xf numFmtId="166" fontId="27" fillId="0" borderId="10" xfId="0" applyNumberFormat="1" applyFont="1" applyBorder="1"/>
    <xf numFmtId="0" fontId="27" fillId="0" borderId="10" xfId="0" applyFont="1" applyBorder="1" applyAlignment="1">
      <alignment horizontal="center" vertical="center"/>
    </xf>
    <xf numFmtId="0" fontId="23" fillId="0" borderId="11" xfId="0" applyFont="1" applyBorder="1"/>
    <xf numFmtId="0" fontId="23" fillId="0" borderId="12" xfId="0" applyFont="1" applyBorder="1"/>
    <xf numFmtId="0" fontId="23" fillId="0" borderId="13" xfId="0" applyFont="1" applyBorder="1"/>
    <xf numFmtId="0" fontId="27" fillId="0" borderId="12" xfId="0" applyFont="1" applyBorder="1"/>
    <xf numFmtId="0" fontId="23" fillId="0" borderId="14" xfId="0" applyFont="1" applyBorder="1"/>
    <xf numFmtId="0" fontId="23" fillId="0" borderId="15" xfId="0" applyFont="1" applyBorder="1"/>
    <xf numFmtId="0" fontId="27" fillId="0" borderId="15" xfId="0" applyFont="1" applyBorder="1"/>
    <xf numFmtId="0" fontId="27" fillId="0" borderId="15" xfId="0" applyFont="1" applyBorder="1" applyAlignment="1">
      <alignment horizontal="center" vertical="center"/>
    </xf>
    <xf numFmtId="0" fontId="23" fillId="0" borderId="16" xfId="0" applyFont="1" applyBorder="1"/>
    <xf numFmtId="0" fontId="23" fillId="0" borderId="21" xfId="0" applyFont="1" applyBorder="1"/>
    <xf numFmtId="0" fontId="23" fillId="0" borderId="21" xfId="0" applyFont="1" applyBorder="1" applyAlignment="1">
      <alignment horizontal="center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164" fontId="23" fillId="0" borderId="21" xfId="0" applyNumberFormat="1" applyFont="1" applyBorder="1"/>
    <xf numFmtId="0" fontId="33" fillId="0" borderId="20" xfId="0" applyFont="1" applyBorder="1"/>
    <xf numFmtId="0" fontId="33" fillId="0" borderId="21" xfId="0" applyFont="1" applyBorder="1"/>
    <xf numFmtId="0" fontId="33" fillId="0" borderId="22" xfId="0" applyFont="1" applyBorder="1"/>
    <xf numFmtId="0" fontId="41" fillId="0" borderId="23" xfId="0" applyFont="1" applyBorder="1"/>
    <xf numFmtId="0" fontId="41" fillId="0" borderId="23" xfId="0" applyFont="1" applyBorder="1" applyAlignment="1">
      <alignment horizontal="center" vertical="center"/>
    </xf>
    <xf numFmtId="2" fontId="41" fillId="0" borderId="23" xfId="0" applyNumberFormat="1" applyFont="1" applyBorder="1"/>
    <xf numFmtId="0" fontId="33" fillId="0" borderId="24" xfId="0" applyFont="1" applyBorder="1"/>
    <xf numFmtId="0" fontId="27" fillId="0" borderId="5" xfId="0" applyFont="1" applyBorder="1"/>
    <xf numFmtId="0" fontId="27" fillId="0" borderId="5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165" fontId="66" fillId="0" borderId="5" xfId="0" applyNumberFormat="1" applyFont="1" applyBorder="1"/>
    <xf numFmtId="165" fontId="41" fillId="0" borderId="5" xfId="0" applyNumberFormat="1" applyFont="1" applyBorder="1"/>
    <xf numFmtId="165" fontId="66" fillId="0" borderId="26" xfId="0" applyNumberFormat="1" applyFont="1" applyBorder="1"/>
    <xf numFmtId="0" fontId="27" fillId="0" borderId="21" xfId="0" applyFont="1" applyBorder="1"/>
    <xf numFmtId="164" fontId="27" fillId="0" borderId="21" xfId="0" applyNumberFormat="1" applyFont="1" applyBorder="1" applyAlignment="1">
      <alignment horizontal="center" vertical="center"/>
    </xf>
    <xf numFmtId="164" fontId="41" fillId="0" borderId="21" xfId="0" applyNumberFormat="1" applyFont="1" applyBorder="1" applyAlignment="1">
      <alignment horizontal="center" vertical="center"/>
    </xf>
    <xf numFmtId="0" fontId="23" fillId="0" borderId="28" xfId="0" applyFont="1" applyBorder="1"/>
    <xf numFmtId="0" fontId="27" fillId="0" borderId="27" xfId="0" applyFont="1" applyBorder="1"/>
    <xf numFmtId="0" fontId="23" fillId="0" borderId="8" xfId="0" applyFont="1" applyBorder="1"/>
    <xf numFmtId="0" fontId="27" fillId="0" borderId="27" xfId="0" applyFont="1" applyBorder="1" applyAlignment="1">
      <alignment horizontal="center" vertical="center"/>
    </xf>
    <xf numFmtId="0" fontId="23" fillId="0" borderId="29" xfId="0" applyFont="1" applyBorder="1"/>
    <xf numFmtId="0" fontId="55" fillId="0" borderId="30" xfId="0" applyFont="1" applyBorder="1" applyAlignment="1">
      <alignment horizontal="left" vertical="top" wrapText="1"/>
    </xf>
    <xf numFmtId="164" fontId="33" fillId="0" borderId="31" xfId="0" applyNumberFormat="1" applyFont="1" applyBorder="1" applyAlignment="1">
      <alignment horizontal="center" vertical="center"/>
    </xf>
    <xf numFmtId="0" fontId="33" fillId="0" borderId="3" xfId="0" applyFont="1" applyBorder="1" applyAlignment="1">
      <alignment horizontal="left" vertical="top" wrapText="1"/>
    </xf>
    <xf numFmtId="0" fontId="56" fillId="0" borderId="1" xfId="0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 wrapText="1"/>
    </xf>
    <xf numFmtId="2" fontId="33" fillId="0" borderId="1" xfId="0" applyNumberFormat="1" applyFont="1" applyBorder="1"/>
    <xf numFmtId="2" fontId="33" fillId="0" borderId="0" xfId="0" applyNumberFormat="1" applyFont="1"/>
    <xf numFmtId="175" fontId="41" fillId="0" borderId="1" xfId="0" applyNumberFormat="1" applyFont="1" applyBorder="1"/>
    <xf numFmtId="164" fontId="27" fillId="0" borderId="0" xfId="0" applyNumberFormat="1" applyFont="1" applyAlignment="1">
      <alignment horizontal="left"/>
    </xf>
    <xf numFmtId="164" fontId="47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0" fontId="67" fillId="0" borderId="0" xfId="0" applyFont="1" applyAlignment="1">
      <alignment horizontal="center" vertical="top" wrapText="1"/>
    </xf>
    <xf numFmtId="165" fontId="47" fillId="0" borderId="0" xfId="0" applyNumberFormat="1" applyFont="1" applyAlignment="1">
      <alignment horizontal="center" wrapText="1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164" fontId="33" fillId="0" borderId="0" xfId="0" applyNumberFormat="1" applyFont="1" applyAlignment="1">
      <alignment horizontal="center"/>
    </xf>
    <xf numFmtId="0" fontId="42" fillId="0" borderId="0" xfId="0" applyFont="1" applyAlignment="1">
      <alignment horizontal="center" vertical="top" wrapText="1"/>
    </xf>
    <xf numFmtId="0" fontId="46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top" wrapText="1"/>
    </xf>
    <xf numFmtId="0" fontId="34" fillId="2" borderId="5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34" fillId="2" borderId="4" xfId="0" applyFont="1" applyFill="1" applyBorder="1" applyAlignment="1">
      <alignment horizontal="center" vertical="top"/>
    </xf>
    <xf numFmtId="0" fontId="34" fillId="2" borderId="5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right" vertical="center" wrapText="1"/>
    </xf>
    <xf numFmtId="0" fontId="39" fillId="2" borderId="1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indent="43"/>
    </xf>
    <xf numFmtId="0" fontId="0" fillId="2" borderId="5" xfId="0" applyFill="1" applyBorder="1" applyAlignment="1">
      <alignment horizontal="left" indent="43"/>
    </xf>
    <xf numFmtId="0" fontId="20" fillId="2" borderId="1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right" vertical="center" wrapText="1"/>
    </xf>
    <xf numFmtId="0" fontId="13" fillId="2" borderId="5" xfId="0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right" vertical="center" wrapText="1"/>
    </xf>
    <xf numFmtId="0" fontId="17" fillId="2" borderId="4" xfId="0" applyFont="1" applyFill="1" applyBorder="1" applyAlignment="1">
      <alignment horizontal="right" vertical="center" wrapText="1"/>
    </xf>
    <xf numFmtId="0" fontId="17" fillId="2" borderId="5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5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right"/>
    </xf>
    <xf numFmtId="0" fontId="15" fillId="2" borderId="1" xfId="0" applyFont="1" applyFill="1" applyBorder="1" applyAlignment="1">
      <alignment horizontal="right" vertical="center" wrapText="1"/>
    </xf>
    <xf numFmtId="0" fontId="15" fillId="2" borderId="21" xfId="0" applyFont="1" applyFill="1" applyBorder="1" applyAlignment="1">
      <alignment horizontal="right" vertical="center" wrapText="1"/>
    </xf>
    <xf numFmtId="0" fontId="15" fillId="2" borderId="4" xfId="0" applyFont="1" applyFill="1" applyBorder="1" applyAlignment="1">
      <alignment horizontal="right" vertical="center" wrapText="1"/>
    </xf>
    <xf numFmtId="0" fontId="15" fillId="2" borderId="27" xfId="0" applyFont="1" applyFill="1" applyBorder="1" applyAlignment="1">
      <alignment horizontal="right" vertical="center" wrapText="1"/>
    </xf>
    <xf numFmtId="0" fontId="15" fillId="2" borderId="23" xfId="0" applyFont="1" applyFill="1" applyBorder="1" applyAlignment="1">
      <alignment horizontal="right" vertical="center" wrapText="1"/>
    </xf>
    <xf numFmtId="0" fontId="15" fillId="2" borderId="24" xfId="0" applyFont="1" applyFill="1" applyBorder="1" applyAlignment="1">
      <alignment horizontal="right" vertical="center" wrapText="1"/>
    </xf>
    <xf numFmtId="0" fontId="15" fillId="0" borderId="18" xfId="0" applyFont="1" applyBorder="1" applyAlignment="1">
      <alignment horizontal="center" vertical="center"/>
    </xf>
    <xf numFmtId="0" fontId="56" fillId="2" borderId="19" xfId="0" applyFont="1" applyFill="1" applyBorder="1" applyAlignment="1">
      <alignment horizontal="center" vertical="center"/>
    </xf>
    <xf numFmtId="0" fontId="56" fillId="2" borderId="21" xfId="0" applyFont="1" applyFill="1" applyBorder="1" applyAlignment="1">
      <alignment horizontal="center" vertical="center"/>
    </xf>
    <xf numFmtId="0" fontId="55" fillId="0" borderId="32" xfId="0" applyFont="1" applyBorder="1" applyAlignment="1">
      <alignment horizontal="left"/>
    </xf>
    <xf numFmtId="0" fontId="55" fillId="0" borderId="33" xfId="0" applyFont="1" applyBorder="1" applyAlignment="1">
      <alignment horizontal="left"/>
    </xf>
    <xf numFmtId="0" fontId="55" fillId="0" borderId="32" xfId="0" applyFont="1" applyBorder="1" applyAlignment="1">
      <alignment horizontal="left" vertical="top" wrapText="1"/>
    </xf>
    <xf numFmtId="0" fontId="55" fillId="0" borderId="33" xfId="0" applyFont="1" applyBorder="1" applyAlignment="1">
      <alignment horizontal="left" vertical="top" wrapText="1"/>
    </xf>
    <xf numFmtId="0" fontId="35" fillId="0" borderId="20" xfId="0" applyFont="1" applyBorder="1" applyAlignment="1">
      <alignment horizontal="right" vertical="center" wrapText="1" indent="1"/>
    </xf>
    <xf numFmtId="0" fontId="35" fillId="0" borderId="1" xfId="0" applyFont="1" applyBorder="1" applyAlignment="1">
      <alignment horizontal="right" vertical="center" wrapText="1" indent="1"/>
    </xf>
    <xf numFmtId="0" fontId="35" fillId="0" borderId="20" xfId="0" applyFont="1" applyBorder="1" applyAlignment="1">
      <alignment horizontal="right" vertical="center" wrapText="1" indent="2"/>
    </xf>
    <xf numFmtId="0" fontId="35" fillId="0" borderId="1" xfId="0" applyFont="1" applyBorder="1" applyAlignment="1">
      <alignment horizontal="right" vertical="center" wrapText="1" indent="2"/>
    </xf>
    <xf numFmtId="0" fontId="41" fillId="2" borderId="0" xfId="0" applyFont="1" applyFill="1" applyAlignment="1">
      <alignment horizontal="right"/>
    </xf>
    <xf numFmtId="0" fontId="56" fillId="2" borderId="17" xfId="0" applyFont="1" applyFill="1" applyBorder="1" applyAlignment="1">
      <alignment horizontal="center" vertical="center" wrapText="1"/>
    </xf>
    <xf numFmtId="0" fontId="56" fillId="2" borderId="20" xfId="0" applyFont="1" applyFill="1" applyBorder="1" applyAlignment="1">
      <alignment horizontal="center" vertical="center" wrapText="1"/>
    </xf>
    <xf numFmtId="0" fontId="56" fillId="2" borderId="18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 vertical="top" wrapText="1"/>
    </xf>
    <xf numFmtId="0" fontId="14" fillId="2" borderId="0" xfId="0" applyFont="1" applyFill="1" applyAlignment="1">
      <alignment horizontal="center" vertical="top" wrapText="1"/>
    </xf>
    <xf numFmtId="0" fontId="47" fillId="2" borderId="0" xfId="0" applyFont="1" applyFill="1" applyAlignment="1">
      <alignment horizontal="right"/>
    </xf>
    <xf numFmtId="0" fontId="56" fillId="2" borderId="1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/>
    </xf>
    <xf numFmtId="0" fontId="56" fillId="2" borderId="3" xfId="0" applyFont="1" applyFill="1" applyBorder="1" applyAlignment="1">
      <alignment horizontal="center" vertical="center"/>
    </xf>
    <xf numFmtId="0" fontId="56" fillId="2" borderId="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right" vertical="center" wrapText="1"/>
    </xf>
    <xf numFmtId="0" fontId="56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9" fillId="0" borderId="1" xfId="0" applyFont="1" applyBorder="1" applyAlignment="1">
      <alignment horizontal="left" vertical="top" wrapText="1"/>
    </xf>
    <xf numFmtId="0" fontId="9" fillId="2" borderId="0" xfId="0" applyFont="1" applyFill="1" applyAlignment="1">
      <alignment horizontal="center" vertical="top" wrapText="1"/>
    </xf>
    <xf numFmtId="0" fontId="33" fillId="2" borderId="0" xfId="0" applyFont="1" applyFill="1" applyAlignment="1">
      <alignment horizontal="right"/>
    </xf>
    <xf numFmtId="0" fontId="15" fillId="2" borderId="1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left"/>
    </xf>
    <xf numFmtId="0" fontId="33" fillId="0" borderId="5" xfId="0" applyFont="1" applyBorder="1" applyAlignment="1">
      <alignment horizontal="left"/>
    </xf>
    <xf numFmtId="0" fontId="33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right" vertical="center" wrapText="1" indent="1"/>
    </xf>
    <xf numFmtId="0" fontId="15" fillId="0" borderId="1" xfId="0" applyFont="1" applyBorder="1" applyAlignment="1">
      <alignment horizontal="right" vertical="center" wrapText="1" indent="2"/>
    </xf>
    <xf numFmtId="2" fontId="15" fillId="0" borderId="2" xfId="0" applyNumberFormat="1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 wrapText="1"/>
    </xf>
    <xf numFmtId="2" fontId="42" fillId="0" borderId="2" xfId="0" applyNumberFormat="1" applyFont="1" applyBorder="1" applyAlignment="1">
      <alignment horizontal="center" vertical="center"/>
    </xf>
    <xf numFmtId="2" fontId="42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2" fontId="42" fillId="0" borderId="1" xfId="0" applyNumberFormat="1" applyFont="1" applyBorder="1" applyAlignment="1">
      <alignment horizontal="center" vertical="center"/>
    </xf>
    <xf numFmtId="1" fontId="41" fillId="0" borderId="1" xfId="0" applyNumberFormat="1" applyFont="1" applyBorder="1" applyAlignment="1">
      <alignment horizontal="center" vertical="center"/>
    </xf>
    <xf numFmtId="2" fontId="41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readingOrder="1"/>
    </xf>
    <xf numFmtId="0" fontId="44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 readingOrder="1"/>
    </xf>
    <xf numFmtId="0" fontId="45" fillId="0" borderId="1" xfId="0" applyFont="1" applyBorder="1" applyAlignment="1">
      <alignment horizontal="center" vertical="center"/>
    </xf>
    <xf numFmtId="2" fontId="68" fillId="0" borderId="1" xfId="0" applyNumberFormat="1" applyFont="1" applyBorder="1" applyAlignment="1">
      <alignment horizontal="center" vertical="center" wrapText="1" readingOrder="1"/>
    </xf>
    <xf numFmtId="0" fontId="68" fillId="0" borderId="1" xfId="0" applyFont="1" applyBorder="1" applyAlignment="1">
      <alignment horizontal="center" vertical="center" wrapText="1" readingOrder="1"/>
    </xf>
    <xf numFmtId="0" fontId="69" fillId="0" borderId="1" xfId="0" applyFont="1" applyBorder="1" applyAlignment="1">
      <alignment horizontal="center" vertical="center"/>
    </xf>
    <xf numFmtId="164" fontId="43" fillId="0" borderId="1" xfId="0" applyNumberFormat="1" applyFont="1" applyBorder="1" applyAlignment="1">
      <alignment horizontal="center" vertical="center" readingOrder="1"/>
    </xf>
    <xf numFmtId="169" fontId="43" fillId="0" borderId="1" xfId="0" applyNumberFormat="1" applyFont="1" applyBorder="1" applyAlignment="1">
      <alignment horizontal="center" vertical="center" readingOrder="1"/>
    </xf>
    <xf numFmtId="166" fontId="43" fillId="0" borderId="1" xfId="0" applyNumberFormat="1" applyFont="1" applyBorder="1" applyAlignment="1">
      <alignment horizontal="center" vertical="center" wrapText="1" readingOrder="1"/>
    </xf>
    <xf numFmtId="165" fontId="43" fillId="0" borderId="1" xfId="0" applyNumberFormat="1" applyFont="1" applyBorder="1" applyAlignment="1">
      <alignment horizontal="center" vertical="center" wrapText="1" readingOrder="1"/>
    </xf>
    <xf numFmtId="164" fontId="43" fillId="0" borderId="1" xfId="0" applyNumberFormat="1" applyFont="1" applyBorder="1" applyAlignment="1">
      <alignment horizontal="center" vertical="center" wrapText="1" readingOrder="1"/>
    </xf>
    <xf numFmtId="168" fontId="43" fillId="0" borderId="1" xfId="0" applyNumberFormat="1" applyFont="1" applyBorder="1" applyAlignment="1">
      <alignment horizontal="center" vertical="center" wrapText="1" readingOrder="1"/>
    </xf>
    <xf numFmtId="164" fontId="68" fillId="0" borderId="1" xfId="0" applyNumberFormat="1" applyFont="1" applyBorder="1" applyAlignment="1">
      <alignment horizontal="center" vertical="center" wrapText="1" readingOrder="1"/>
    </xf>
    <xf numFmtId="169" fontId="68" fillId="0" borderId="1" xfId="0" applyNumberFormat="1" applyFont="1" applyBorder="1" applyAlignment="1">
      <alignment horizontal="center" vertical="center" wrapText="1" readingOrder="1"/>
    </xf>
    <xf numFmtId="0" fontId="7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563880</xdr:colOff>
      <xdr:row>48</xdr:row>
      <xdr:rowOff>38100</xdr:rowOff>
    </xdr:from>
    <xdr:to>
      <xdr:col>6</xdr:col>
      <xdr:colOff>563880</xdr:colOff>
      <xdr:row>49</xdr:row>
      <xdr:rowOff>22860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983980" y="17327880"/>
          <a:ext cx="0" cy="16764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563880</xdr:colOff>
      <xdr:row>43</xdr:row>
      <xdr:rowOff>38100</xdr:rowOff>
    </xdr:from>
    <xdr:to>
      <xdr:col>6</xdr:col>
      <xdr:colOff>563880</xdr:colOff>
      <xdr:row>44</xdr:row>
      <xdr:rowOff>22860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8983980" y="15346680"/>
          <a:ext cx="0" cy="16764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571500</xdr:colOff>
      <xdr:row>50</xdr:row>
      <xdr:rowOff>160020</xdr:rowOff>
    </xdr:from>
    <xdr:to>
      <xdr:col>9</xdr:col>
      <xdr:colOff>0</xdr:colOff>
      <xdr:row>51</xdr:row>
      <xdr:rowOff>152400</xdr:rowOff>
    </xdr:to>
    <xdr:sp macro="" textlink="">
      <xdr:nvSpPr>
        <xdr:cNvPr id="3" name="Rectangle 1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71500" y="16748760"/>
          <a:ext cx="9799320" cy="175260"/>
        </a:xfrm>
        <a:prstGeom prst="rect">
          <a:avLst/>
        </a:pr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563880</xdr:colOff>
      <xdr:row>65</xdr:row>
      <xdr:rowOff>38100</xdr:rowOff>
    </xdr:from>
    <xdr:to>
      <xdr:col>6</xdr:col>
      <xdr:colOff>563880</xdr:colOff>
      <xdr:row>66</xdr:row>
      <xdr:rowOff>22860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9326880" y="18547080"/>
          <a:ext cx="0" cy="16764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opLeftCell="A19" workbookViewId="0">
      <selection activeCell="I25" sqref="I25"/>
    </sheetView>
  </sheetViews>
  <sheetFormatPr defaultColWidth="8.88671875" defaultRowHeight="14.4"/>
  <cols>
    <col min="1" max="1" width="21.109375" style="14" bestFit="1" customWidth="1"/>
    <col min="2" max="2" width="56.33203125" style="14" customWidth="1"/>
    <col min="3" max="3" width="10.6640625" style="14" customWidth="1"/>
    <col min="4" max="4" width="7.33203125" style="14" customWidth="1"/>
    <col min="5" max="5" width="8.88671875" style="14"/>
    <col min="6" max="6" width="8.88671875" style="14" customWidth="1"/>
    <col min="7" max="7" width="8.88671875" style="14"/>
    <col min="8" max="8" width="10.6640625" bestFit="1" customWidth="1"/>
    <col min="10" max="10" width="10.5546875" bestFit="1" customWidth="1"/>
    <col min="11" max="16384" width="8.88671875" style="14"/>
  </cols>
  <sheetData>
    <row r="1" spans="1:16" ht="18.600000000000001" customHeight="1">
      <c r="A1" s="287" t="s">
        <v>54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</row>
    <row r="2" spans="1:16" ht="17.399999999999999" customHeight="1">
      <c r="A2" s="287" t="s">
        <v>57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</row>
    <row r="3" spans="1:16" ht="20.399999999999999" customHeight="1">
      <c r="A3" s="287" t="s">
        <v>0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</row>
    <row r="4" spans="1:16" ht="31.2" customHeight="1">
      <c r="A4" s="288" t="s">
        <v>1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</row>
    <row r="5" spans="1:16" ht="22.2" customHeight="1">
      <c r="A5" s="288" t="s">
        <v>92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</row>
    <row r="6" spans="1:16" ht="30" customHeight="1">
      <c r="A6" s="284" t="s">
        <v>93</v>
      </c>
      <c r="B6" s="284"/>
      <c r="C6" s="87"/>
      <c r="D6" s="285" t="s">
        <v>3</v>
      </c>
      <c r="E6" s="285"/>
      <c r="F6" s="285"/>
      <c r="G6" s="285"/>
      <c r="H6" s="286">
        <v>5700000</v>
      </c>
      <c r="I6" s="286"/>
      <c r="J6" s="88"/>
      <c r="K6" s="88"/>
      <c r="L6" s="88"/>
      <c r="M6" s="88"/>
      <c r="N6" s="88"/>
      <c r="O6" s="88"/>
      <c r="P6" s="88"/>
    </row>
    <row r="7" spans="1:16" ht="25.95" customHeight="1">
      <c r="A7" s="284" t="s">
        <v>94</v>
      </c>
      <c r="B7" s="284"/>
      <c r="C7" s="89"/>
      <c r="D7" s="285" t="s">
        <v>4</v>
      </c>
      <c r="E7" s="285"/>
      <c r="F7" s="285"/>
      <c r="G7" s="285"/>
      <c r="H7" s="286">
        <v>4890000</v>
      </c>
      <c r="I7" s="286"/>
      <c r="J7" s="121">
        <f>H7/H6*100</f>
        <v>85.78947368421052</v>
      </c>
      <c r="K7" s="88"/>
      <c r="L7" s="88"/>
      <c r="M7" s="88"/>
      <c r="N7" s="88"/>
      <c r="O7" s="88"/>
      <c r="P7" s="88"/>
    </row>
    <row r="8" spans="1:16" ht="21">
      <c r="A8" s="284" t="s">
        <v>95</v>
      </c>
      <c r="B8" s="284"/>
      <c r="C8" s="87"/>
      <c r="D8" s="87"/>
      <c r="E8" s="90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</row>
    <row r="9" spans="1:16" ht="21">
      <c r="A9" s="284" t="s">
        <v>96</v>
      </c>
      <c r="B9" s="284"/>
      <c r="C9" s="87"/>
      <c r="D9" s="87"/>
      <c r="E9" s="90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</row>
    <row r="10" spans="1:16" ht="21">
      <c r="A10" s="284" t="s">
        <v>97</v>
      </c>
      <c r="B10" s="284"/>
      <c r="C10" s="87"/>
      <c r="D10" s="87"/>
      <c r="E10" s="90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</row>
    <row r="11" spans="1:16">
      <c r="A11" s="15"/>
      <c r="B11" s="15"/>
      <c r="C11" s="15"/>
      <c r="D11" s="15"/>
      <c r="E11" s="15"/>
      <c r="F11" s="15"/>
      <c r="G11" s="15"/>
      <c r="H11" s="209"/>
      <c r="I11" s="209"/>
      <c r="J11" s="209"/>
      <c r="K11" s="15"/>
      <c r="L11" s="15"/>
    </row>
    <row r="12" spans="1:16" ht="15.6" customHeight="1">
      <c r="A12" s="299" t="s">
        <v>15</v>
      </c>
      <c r="B12" s="301" t="s">
        <v>16</v>
      </c>
      <c r="C12" s="299" t="s">
        <v>17</v>
      </c>
      <c r="D12" s="303" t="s">
        <v>18</v>
      </c>
      <c r="E12" s="292" t="s">
        <v>19</v>
      </c>
      <c r="F12" s="292"/>
      <c r="G12" s="292"/>
      <c r="H12" s="292" t="s">
        <v>20</v>
      </c>
      <c r="I12" s="292"/>
      <c r="J12" s="292"/>
      <c r="K12" s="292"/>
      <c r="L12" s="292"/>
      <c r="M12" s="292" t="s">
        <v>21</v>
      </c>
    </row>
    <row r="13" spans="1:16" ht="45">
      <c r="A13" s="300"/>
      <c r="B13" s="302"/>
      <c r="C13" s="300"/>
      <c r="D13" s="304"/>
      <c r="E13" s="22" t="s">
        <v>22</v>
      </c>
      <c r="F13" s="22" t="s">
        <v>23</v>
      </c>
      <c r="G13" s="22" t="s">
        <v>24</v>
      </c>
      <c r="H13" s="122" t="s">
        <v>22</v>
      </c>
      <c r="I13" s="122" t="s">
        <v>23</v>
      </c>
      <c r="J13" s="122" t="s">
        <v>24</v>
      </c>
      <c r="K13" s="1" t="s">
        <v>25</v>
      </c>
      <c r="L13" s="1" t="s">
        <v>26</v>
      </c>
      <c r="M13" s="292"/>
    </row>
    <row r="14" spans="1:16" ht="21">
      <c r="A14" s="293" t="s">
        <v>58</v>
      </c>
      <c r="B14" s="293"/>
      <c r="C14" s="54"/>
      <c r="D14" s="54"/>
      <c r="E14" s="54"/>
      <c r="F14" s="54"/>
      <c r="G14" s="54"/>
      <c r="H14" s="4"/>
      <c r="I14" s="4"/>
      <c r="J14" s="4"/>
      <c r="K14" s="54"/>
      <c r="L14" s="54"/>
      <c r="M14" s="54"/>
    </row>
    <row r="15" spans="1:16" ht="19.8">
      <c r="A15" s="92" t="s">
        <v>98</v>
      </c>
      <c r="B15" s="92" t="s">
        <v>99</v>
      </c>
      <c r="C15" s="93">
        <v>31157</v>
      </c>
      <c r="D15" s="93" t="s">
        <v>100</v>
      </c>
      <c r="E15" s="94">
        <v>1</v>
      </c>
      <c r="F15" s="94">
        <v>17.54</v>
      </c>
      <c r="G15" s="32">
        <v>1000</v>
      </c>
      <c r="H15" s="94">
        <v>1</v>
      </c>
      <c r="I15" s="5">
        <f>J15/$G$25*100</f>
        <v>17.421052631578949</v>
      </c>
      <c r="J15" s="5">
        <v>993</v>
      </c>
      <c r="K15" s="55">
        <f>H15/E15*F15</f>
        <v>17.54</v>
      </c>
      <c r="L15" s="55">
        <f>I15/F15*100</f>
        <v>99.321850807177597</v>
      </c>
      <c r="M15" s="54"/>
    </row>
    <row r="16" spans="1:16" ht="39.6">
      <c r="A16" s="92" t="s">
        <v>101</v>
      </c>
      <c r="B16" s="92" t="s">
        <v>102</v>
      </c>
      <c r="C16" s="93">
        <v>31157</v>
      </c>
      <c r="D16" s="93" t="s">
        <v>100</v>
      </c>
      <c r="E16" s="94">
        <v>1</v>
      </c>
      <c r="F16" s="94">
        <v>26.32</v>
      </c>
      <c r="G16" s="95">
        <v>1500</v>
      </c>
      <c r="H16" s="94">
        <v>1</v>
      </c>
      <c r="I16" s="5">
        <f>J16/$G$25*100</f>
        <v>24.614035087719298</v>
      </c>
      <c r="J16" s="5">
        <v>1403</v>
      </c>
      <c r="K16" s="55">
        <f>H16/E16*F16</f>
        <v>26.32</v>
      </c>
      <c r="L16" s="55">
        <f t="shared" ref="L16:L19" si="0">I16/F16*100</f>
        <v>93.518370394070288</v>
      </c>
      <c r="M16" s="54"/>
    </row>
    <row r="17" spans="1:13" ht="19.8">
      <c r="A17" s="92" t="s">
        <v>103</v>
      </c>
      <c r="B17" s="92" t="s">
        <v>104</v>
      </c>
      <c r="C17" s="93">
        <v>31157</v>
      </c>
      <c r="D17" s="93" t="s">
        <v>100</v>
      </c>
      <c r="E17" s="94">
        <v>1</v>
      </c>
      <c r="F17" s="94">
        <v>5.26</v>
      </c>
      <c r="G17" s="95">
        <v>300</v>
      </c>
      <c r="H17" s="94">
        <v>1</v>
      </c>
      <c r="I17" s="5">
        <f>J17/$G$25*100</f>
        <v>3.9473684210526314</v>
      </c>
      <c r="J17" s="5">
        <v>225</v>
      </c>
      <c r="K17" s="55">
        <f t="shared" ref="K17:K19" si="1">H17/E17*F17</f>
        <v>5.26</v>
      </c>
      <c r="L17" s="55">
        <f t="shared" si="0"/>
        <v>75.04502701620973</v>
      </c>
      <c r="M17" s="54"/>
    </row>
    <row r="18" spans="1:13" ht="19.8">
      <c r="A18" s="92" t="s">
        <v>105</v>
      </c>
      <c r="B18" s="92" t="s">
        <v>106</v>
      </c>
      <c r="C18" s="93">
        <v>31157</v>
      </c>
      <c r="D18" s="93" t="s">
        <v>100</v>
      </c>
      <c r="E18" s="94">
        <v>1</v>
      </c>
      <c r="F18" s="94">
        <v>26.32</v>
      </c>
      <c r="G18" s="95">
        <v>1500</v>
      </c>
      <c r="H18" s="94">
        <v>1</v>
      </c>
      <c r="I18" s="5">
        <f>J18/$G$25*100</f>
        <v>25.771929824561401</v>
      </c>
      <c r="J18" s="5">
        <v>1469</v>
      </c>
      <c r="K18" s="55">
        <f t="shared" si="1"/>
        <v>26.32</v>
      </c>
      <c r="L18" s="55">
        <f t="shared" si="0"/>
        <v>97.917666506692242</v>
      </c>
      <c r="M18" s="54"/>
    </row>
    <row r="19" spans="1:13" ht="19.8">
      <c r="A19" s="92" t="s">
        <v>107</v>
      </c>
      <c r="B19" s="92" t="s">
        <v>108</v>
      </c>
      <c r="C19" s="93">
        <v>31157</v>
      </c>
      <c r="D19" s="93" t="s">
        <v>100</v>
      </c>
      <c r="E19" s="94">
        <v>1</v>
      </c>
      <c r="F19" s="94">
        <v>10.53</v>
      </c>
      <c r="G19" s="96">
        <v>600</v>
      </c>
      <c r="H19" s="94">
        <v>1</v>
      </c>
      <c r="I19" s="5">
        <f>J19/$G$25*100</f>
        <v>0</v>
      </c>
      <c r="J19" s="3">
        <v>0</v>
      </c>
      <c r="K19" s="55">
        <f t="shared" si="1"/>
        <v>10.53</v>
      </c>
      <c r="L19" s="55">
        <f t="shared" si="0"/>
        <v>0</v>
      </c>
      <c r="M19" s="54"/>
    </row>
    <row r="20" spans="1:13" ht="21.6" customHeight="1">
      <c r="A20" s="294" t="s">
        <v>69</v>
      </c>
      <c r="B20" s="295"/>
      <c r="C20" s="60"/>
      <c r="D20" s="57"/>
      <c r="E20" s="58">
        <f t="shared" ref="E20:H20" si="2">SUM(E15:E19)</f>
        <v>5</v>
      </c>
      <c r="F20" s="59">
        <f>SUM(F15:F19)</f>
        <v>85.97</v>
      </c>
      <c r="G20" s="58">
        <f t="shared" si="2"/>
        <v>4900</v>
      </c>
      <c r="H20" s="214">
        <f t="shared" si="2"/>
        <v>5</v>
      </c>
      <c r="I20" s="215">
        <f>SUM(I15:I19)</f>
        <v>71.754385964912274</v>
      </c>
      <c r="J20" s="214">
        <f>SUM(J15:J19)</f>
        <v>4090</v>
      </c>
      <c r="K20" s="59">
        <f>SUM(K15:K19)</f>
        <v>85.97</v>
      </c>
      <c r="L20" s="55">
        <f>SUM(L15:L19)/5</f>
        <v>73.160582944829969</v>
      </c>
      <c r="M20" s="54"/>
    </row>
    <row r="21" spans="1:13" ht="19.8">
      <c r="A21" s="296" t="s">
        <v>70</v>
      </c>
      <c r="B21" s="296"/>
      <c r="C21" s="61"/>
      <c r="D21" s="54"/>
      <c r="E21" s="54"/>
      <c r="F21" s="54"/>
      <c r="G21" s="54"/>
      <c r="H21" s="3"/>
      <c r="I21" s="4"/>
      <c r="J21" s="4"/>
      <c r="K21" s="54"/>
      <c r="L21" s="55"/>
      <c r="M21" s="54"/>
    </row>
    <row r="22" spans="1:13" ht="19.8">
      <c r="A22" s="92" t="s">
        <v>109</v>
      </c>
      <c r="B22" s="92" t="s">
        <v>110</v>
      </c>
      <c r="C22" s="93">
        <v>22231</v>
      </c>
      <c r="D22" s="93" t="s">
        <v>100</v>
      </c>
      <c r="E22" s="94">
        <v>1</v>
      </c>
      <c r="F22" s="94">
        <v>5.26</v>
      </c>
      <c r="G22" s="97">
        <v>300</v>
      </c>
      <c r="H22" s="3">
        <v>2</v>
      </c>
      <c r="I22" s="5">
        <f>J22/$G$25*100</f>
        <v>5.2631578947368416</v>
      </c>
      <c r="J22" s="3">
        <v>300</v>
      </c>
      <c r="K22" s="55">
        <f t="shared" ref="K22" si="3">H22/E22*F22</f>
        <v>10.52</v>
      </c>
      <c r="L22" s="55">
        <f t="shared" ref="L22" si="4">I22/F22*100</f>
        <v>100.06003602161296</v>
      </c>
      <c r="M22" s="54"/>
    </row>
    <row r="23" spans="1:13" ht="19.8">
      <c r="A23" s="98" t="s">
        <v>111</v>
      </c>
      <c r="B23" s="92" t="s">
        <v>112</v>
      </c>
      <c r="C23" s="93">
        <v>22231</v>
      </c>
      <c r="D23" s="93" t="s">
        <v>100</v>
      </c>
      <c r="E23" s="94">
        <v>1</v>
      </c>
      <c r="F23" s="94">
        <v>8.77</v>
      </c>
      <c r="G23" s="32">
        <v>500</v>
      </c>
      <c r="H23" s="3">
        <v>2</v>
      </c>
      <c r="I23" s="5">
        <f>J23/$G$25*100</f>
        <v>8.7719298245614024</v>
      </c>
      <c r="J23" s="3">
        <v>500</v>
      </c>
      <c r="K23" s="55">
        <f t="shared" ref="K23" si="5">H23/E23*F23</f>
        <v>17.54</v>
      </c>
      <c r="L23" s="55">
        <f t="shared" ref="L23" si="6">I23/F23*100</f>
        <v>100.02200484106503</v>
      </c>
      <c r="M23" s="56"/>
    </row>
    <row r="24" spans="1:13" ht="19.8">
      <c r="A24" s="297" t="s">
        <v>71</v>
      </c>
      <c r="B24" s="298"/>
      <c r="C24" s="60"/>
      <c r="D24" s="57"/>
      <c r="E24" s="58">
        <f>SUM(E22:E23)</f>
        <v>2</v>
      </c>
      <c r="F24" s="59">
        <f>SUM(F22:F23)</f>
        <v>14.03</v>
      </c>
      <c r="G24" s="58">
        <f>SUM(G22:G23)</f>
        <v>800</v>
      </c>
      <c r="H24" s="214">
        <f t="shared" ref="H24" si="7">SUM(H23:H23)</f>
        <v>2</v>
      </c>
      <c r="I24" s="215">
        <f>SUM(I22:I23)</f>
        <v>14.035087719298243</v>
      </c>
      <c r="J24" s="214">
        <f>SUM(J22:J23)</f>
        <v>800</v>
      </c>
      <c r="K24" s="59">
        <f>SUM(K22:K23)</f>
        <v>28.06</v>
      </c>
      <c r="L24" s="55">
        <f>SUM(L23:L23)/1</f>
        <v>100.02200484106503</v>
      </c>
      <c r="M24" s="54"/>
    </row>
    <row r="25" spans="1:13" ht="19.8">
      <c r="A25" s="297" t="s">
        <v>72</v>
      </c>
      <c r="B25" s="298"/>
      <c r="C25" s="60"/>
      <c r="D25" s="57"/>
      <c r="E25" s="58">
        <f t="shared" ref="E25:J25" si="8">E24+E20</f>
        <v>7</v>
      </c>
      <c r="F25" s="58">
        <f t="shared" si="8"/>
        <v>100</v>
      </c>
      <c r="G25" s="58">
        <f t="shared" si="8"/>
        <v>5700</v>
      </c>
      <c r="H25" s="214">
        <f t="shared" si="8"/>
        <v>7</v>
      </c>
      <c r="I25" s="215">
        <f t="shared" si="8"/>
        <v>85.78947368421052</v>
      </c>
      <c r="J25" s="215">
        <f t="shared" si="8"/>
        <v>4890</v>
      </c>
      <c r="K25" s="59">
        <f>K24+K20/2</f>
        <v>71.045000000000002</v>
      </c>
      <c r="L25" s="55">
        <f>(L24+L20)/2</f>
        <v>86.591293892947505</v>
      </c>
      <c r="M25" s="54"/>
    </row>
    <row r="26" spans="1:13" ht="19.8">
      <c r="A26" s="62"/>
      <c r="B26" s="289" t="s">
        <v>36</v>
      </c>
      <c r="C26" s="289"/>
      <c r="D26" s="46">
        <f>K25</f>
        <v>71.045000000000002</v>
      </c>
      <c r="E26" s="45"/>
      <c r="F26" s="45"/>
      <c r="G26" s="45"/>
      <c r="H26" s="45"/>
      <c r="I26" s="45"/>
      <c r="J26" s="45"/>
      <c r="K26" s="45"/>
      <c r="L26" s="45"/>
      <c r="M26" s="45"/>
    </row>
    <row r="27" spans="1:13" ht="19.8">
      <c r="A27" s="62"/>
      <c r="B27" s="290" t="s">
        <v>37</v>
      </c>
      <c r="C27" s="291"/>
      <c r="D27" s="46">
        <f>L25</f>
        <v>86.591293892947505</v>
      </c>
      <c r="E27" s="45"/>
      <c r="F27" s="45"/>
      <c r="G27" s="45"/>
      <c r="H27" s="45"/>
      <c r="I27" s="45"/>
      <c r="J27" s="45"/>
      <c r="K27" s="45"/>
      <c r="L27" s="45"/>
      <c r="M27" s="45"/>
    </row>
    <row r="28" spans="1:13" ht="19.8">
      <c r="A28" s="45"/>
      <c r="B28" s="289" t="s">
        <v>38</v>
      </c>
      <c r="C28" s="289"/>
      <c r="D28" s="46">
        <f>I25</f>
        <v>85.78947368421052</v>
      </c>
      <c r="E28" s="45"/>
      <c r="F28" s="45"/>
      <c r="G28" s="45"/>
      <c r="H28" s="45"/>
      <c r="I28" s="45"/>
      <c r="J28" s="129"/>
      <c r="K28" s="45"/>
      <c r="L28" s="45"/>
      <c r="M28" s="45"/>
    </row>
    <row r="29" spans="1:13" ht="19.8">
      <c r="A29" s="10"/>
      <c r="B29" s="11"/>
      <c r="C29" s="11"/>
      <c r="D29" s="12"/>
      <c r="E29" s="10"/>
      <c r="F29" s="10"/>
      <c r="G29" s="10"/>
      <c r="H29" s="10"/>
      <c r="I29" s="10"/>
      <c r="J29" s="13"/>
      <c r="K29" s="10"/>
      <c r="L29" s="10"/>
      <c r="M29" s="10"/>
    </row>
    <row r="30" spans="1:13">
      <c r="A30" s="10" t="s">
        <v>39</v>
      </c>
      <c r="B30" s="10"/>
      <c r="C30" s="10"/>
      <c r="D30" s="10" t="s">
        <v>40</v>
      </c>
      <c r="E30" s="10"/>
      <c r="F30" s="10"/>
      <c r="G30" s="10"/>
      <c r="H30" s="10"/>
      <c r="I30" s="10" t="s">
        <v>41</v>
      </c>
      <c r="J30" s="10"/>
      <c r="K30" s="10"/>
    </row>
    <row r="31" spans="1:13">
      <c r="A31" s="10" t="s">
        <v>60</v>
      </c>
      <c r="B31" s="10"/>
      <c r="C31" s="10"/>
      <c r="D31" s="10" t="s">
        <v>65</v>
      </c>
      <c r="E31" s="10"/>
      <c r="F31" s="10"/>
      <c r="G31" s="10"/>
      <c r="H31" s="10"/>
      <c r="I31" s="10" t="s">
        <v>13</v>
      </c>
      <c r="J31" s="10"/>
      <c r="K31" s="10"/>
    </row>
    <row r="32" spans="1:13">
      <c r="A32" s="10" t="s">
        <v>59</v>
      </c>
      <c r="B32" s="10"/>
      <c r="C32" s="10"/>
      <c r="D32" s="10" t="s">
        <v>73</v>
      </c>
      <c r="E32" s="10"/>
      <c r="F32" s="10"/>
      <c r="G32" s="10"/>
      <c r="H32" s="10"/>
      <c r="I32" s="10" t="s">
        <v>43</v>
      </c>
      <c r="J32" s="10"/>
      <c r="K32" s="10"/>
    </row>
  </sheetData>
  <mergeCells count="29">
    <mergeCell ref="H7:I7"/>
    <mergeCell ref="A8:B8"/>
    <mergeCell ref="A9:B9"/>
    <mergeCell ref="A10:B10"/>
    <mergeCell ref="A25:B25"/>
    <mergeCell ref="D7:G7"/>
    <mergeCell ref="A7:B7"/>
    <mergeCell ref="B26:C26"/>
    <mergeCell ref="B27:C27"/>
    <mergeCell ref="B28:C28"/>
    <mergeCell ref="H12:L12"/>
    <mergeCell ref="M12:M13"/>
    <mergeCell ref="A14:B14"/>
    <mergeCell ref="A20:B20"/>
    <mergeCell ref="A21:B21"/>
    <mergeCell ref="A24:B24"/>
    <mergeCell ref="A12:A13"/>
    <mergeCell ref="B12:B13"/>
    <mergeCell ref="C12:C13"/>
    <mergeCell ref="D12:D13"/>
    <mergeCell ref="E12:G12"/>
    <mergeCell ref="A6:B6"/>
    <mergeCell ref="D6:G6"/>
    <mergeCell ref="H6:I6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"/>
  <sheetViews>
    <sheetView topLeftCell="A10" workbookViewId="0">
      <selection activeCell="E10" sqref="E10"/>
    </sheetView>
  </sheetViews>
  <sheetFormatPr defaultColWidth="8.88671875" defaultRowHeight="14.4"/>
  <cols>
    <col min="1" max="1" width="24" style="14" bestFit="1" customWidth="1"/>
    <col min="2" max="2" width="42.6640625" style="14" customWidth="1"/>
    <col min="3" max="3" width="10.6640625" style="14" customWidth="1"/>
    <col min="4" max="4" width="7.33203125" style="14" customWidth="1"/>
    <col min="5" max="5" width="8.88671875" style="14"/>
    <col min="6" max="6" width="8.88671875" style="14" customWidth="1"/>
    <col min="7" max="7" width="8.88671875" style="14"/>
    <col min="8" max="8" width="13.6640625" style="14" bestFit="1" customWidth="1"/>
    <col min="9" max="9" width="7.44140625" style="14" customWidth="1"/>
    <col min="10" max="10" width="9.33203125" customWidth="1"/>
    <col min="11" max="11" width="7" style="14" customWidth="1"/>
    <col min="12" max="12" width="7.44140625" style="14" customWidth="1"/>
    <col min="13" max="13" width="6.33203125" style="14" customWidth="1"/>
    <col min="14" max="16384" width="8.88671875" style="14"/>
  </cols>
  <sheetData>
    <row r="1" spans="1:16" ht="19.2" customHeight="1">
      <c r="A1" s="287" t="s">
        <v>54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</row>
    <row r="2" spans="1:16" ht="22.2" customHeight="1">
      <c r="A2" s="287" t="s">
        <v>57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</row>
    <row r="3" spans="1:16" ht="30" customHeight="1">
      <c r="A3" s="287" t="s">
        <v>0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</row>
    <row r="4" spans="1:16" ht="25.95" customHeight="1">
      <c r="A4" s="305" t="s">
        <v>1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</row>
    <row r="5" spans="1:16" ht="24">
      <c r="A5" s="305" t="s">
        <v>92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</row>
    <row r="6" spans="1:16" ht="21">
      <c r="A6" s="284" t="s">
        <v>93</v>
      </c>
      <c r="B6" s="284"/>
      <c r="C6" s="87"/>
      <c r="D6" s="285" t="s">
        <v>3</v>
      </c>
      <c r="E6" s="285"/>
      <c r="F6" s="285"/>
      <c r="G6" s="285"/>
      <c r="H6" s="286">
        <v>500000</v>
      </c>
      <c r="I6" s="286"/>
      <c r="J6" s="88"/>
      <c r="K6" s="88"/>
      <c r="L6" s="88"/>
      <c r="M6" s="88"/>
      <c r="N6" s="88"/>
      <c r="O6" s="88"/>
      <c r="P6" s="88"/>
    </row>
    <row r="7" spans="1:16" ht="21">
      <c r="A7" s="284" t="s">
        <v>115</v>
      </c>
      <c r="B7" s="284"/>
      <c r="C7" s="89"/>
      <c r="D7" s="285" t="s">
        <v>4</v>
      </c>
      <c r="E7" s="285"/>
      <c r="F7" s="285"/>
      <c r="G7" s="285"/>
      <c r="H7" s="286">
        <v>484000</v>
      </c>
      <c r="I7" s="286"/>
      <c r="J7" s="121">
        <f>H7/H6*100</f>
        <v>96.8</v>
      </c>
      <c r="K7" s="88"/>
      <c r="L7" s="88"/>
      <c r="M7" s="88"/>
      <c r="N7" s="88"/>
      <c r="O7" s="88"/>
      <c r="P7" s="88"/>
    </row>
    <row r="8" spans="1:16" ht="21">
      <c r="A8" s="284" t="s">
        <v>95</v>
      </c>
      <c r="B8" s="284"/>
      <c r="C8" s="87"/>
      <c r="D8" s="87"/>
      <c r="E8" s="90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</row>
    <row r="9" spans="1:16" ht="21">
      <c r="A9" s="284" t="s">
        <v>116</v>
      </c>
      <c r="B9" s="284"/>
      <c r="C9" s="87"/>
      <c r="D9" s="87"/>
      <c r="E9" s="90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</row>
    <row r="10" spans="1:16" ht="21">
      <c r="A10" s="284" t="s">
        <v>97</v>
      </c>
      <c r="B10" s="284"/>
      <c r="C10" s="87"/>
      <c r="D10" s="87"/>
      <c r="E10" s="90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</row>
    <row r="11" spans="1:16" ht="6.6" customHeight="1">
      <c r="A11" s="15"/>
      <c r="B11" s="15"/>
      <c r="C11" s="15"/>
      <c r="D11" s="15"/>
      <c r="E11" s="15"/>
      <c r="F11" s="15"/>
      <c r="G11" s="15"/>
      <c r="H11" s="15"/>
      <c r="I11" s="15"/>
      <c r="J11" s="209"/>
      <c r="K11" s="15"/>
      <c r="L11" s="15"/>
    </row>
    <row r="12" spans="1:16" ht="15.6" customHeight="1">
      <c r="A12" s="315" t="s">
        <v>15</v>
      </c>
      <c r="B12" s="315" t="s">
        <v>74</v>
      </c>
      <c r="C12" s="315" t="s">
        <v>17</v>
      </c>
      <c r="D12" s="317" t="s">
        <v>18</v>
      </c>
      <c r="E12" s="307" t="s">
        <v>19</v>
      </c>
      <c r="F12" s="307"/>
      <c r="G12" s="307"/>
      <c r="H12" s="307" t="s">
        <v>20</v>
      </c>
      <c r="I12" s="307"/>
      <c r="J12" s="307"/>
      <c r="K12" s="307"/>
      <c r="L12" s="307"/>
      <c r="M12" s="307" t="s">
        <v>21</v>
      </c>
    </row>
    <row r="13" spans="1:16" ht="41.4" customHeight="1">
      <c r="A13" s="316"/>
      <c r="B13" s="316"/>
      <c r="C13" s="316"/>
      <c r="D13" s="318"/>
      <c r="E13" s="63" t="s">
        <v>22</v>
      </c>
      <c r="F13" s="63" t="s">
        <v>23</v>
      </c>
      <c r="G13" s="63" t="s">
        <v>24</v>
      </c>
      <c r="H13" s="63" t="s">
        <v>22</v>
      </c>
      <c r="I13" s="63" t="s">
        <v>23</v>
      </c>
      <c r="J13" s="123" t="s">
        <v>24</v>
      </c>
      <c r="K13" s="64" t="s">
        <v>25</v>
      </c>
      <c r="L13" s="64" t="s">
        <v>26</v>
      </c>
      <c r="M13" s="307"/>
    </row>
    <row r="14" spans="1:16" ht="22.95" hidden="1" customHeight="1">
      <c r="A14" s="308" t="s">
        <v>58</v>
      </c>
      <c r="B14" s="309"/>
      <c r="C14" s="16"/>
      <c r="D14" s="16"/>
      <c r="E14" s="16"/>
      <c r="F14" s="16"/>
      <c r="G14" s="16"/>
      <c r="H14" s="16"/>
      <c r="I14" s="16"/>
      <c r="J14" s="2"/>
      <c r="K14" s="16"/>
      <c r="L14" s="16"/>
      <c r="M14" s="16"/>
    </row>
    <row r="15" spans="1:16" ht="21" hidden="1">
      <c r="A15" s="23"/>
      <c r="B15" s="28"/>
      <c r="C15" s="24"/>
      <c r="D15" s="25"/>
      <c r="E15" s="24"/>
      <c r="F15" s="27"/>
      <c r="G15" s="29"/>
      <c r="H15" s="24"/>
      <c r="I15" s="18"/>
      <c r="J15" s="6"/>
      <c r="K15" s="18"/>
      <c r="L15" s="18"/>
      <c r="M15" s="16"/>
    </row>
    <row r="16" spans="1:16" ht="21.6" hidden="1" customHeight="1">
      <c r="A16" s="310" t="s">
        <v>52</v>
      </c>
      <c r="B16" s="311"/>
      <c r="C16" s="19"/>
      <c r="D16" s="19"/>
      <c r="E16" s="20">
        <f t="shared" ref="E16:K16" si="0">SUM(E15:E15)</f>
        <v>0</v>
      </c>
      <c r="F16" s="21">
        <f t="shared" si="0"/>
        <v>0</v>
      </c>
      <c r="G16" s="20">
        <f t="shared" si="0"/>
        <v>0</v>
      </c>
      <c r="H16" s="20">
        <f t="shared" si="0"/>
        <v>0</v>
      </c>
      <c r="I16" s="21">
        <f t="shared" si="0"/>
        <v>0</v>
      </c>
      <c r="J16" s="210">
        <f t="shared" si="0"/>
        <v>0</v>
      </c>
      <c r="K16" s="21">
        <f t="shared" si="0"/>
        <v>0</v>
      </c>
      <c r="L16" s="18">
        <f>SUM(L15:L15)/3</f>
        <v>0</v>
      </c>
      <c r="M16" s="16"/>
    </row>
    <row r="17" spans="1:13" ht="18.600000000000001">
      <c r="A17" s="312" t="s">
        <v>117</v>
      </c>
      <c r="B17" s="312"/>
      <c r="C17" s="16"/>
      <c r="D17" s="16"/>
      <c r="E17" s="16"/>
      <c r="F17" s="16"/>
      <c r="G17" s="16"/>
      <c r="H17" s="17"/>
      <c r="I17" s="16"/>
      <c r="J17" s="2"/>
      <c r="K17" s="16"/>
      <c r="L17" s="18"/>
      <c r="M17" s="16"/>
    </row>
    <row r="18" spans="1:13" ht="48" customHeight="1">
      <c r="A18" s="92" t="s">
        <v>113</v>
      </c>
      <c r="B18" s="92" t="s">
        <v>114</v>
      </c>
      <c r="C18" s="93">
        <v>31159</v>
      </c>
      <c r="D18" s="93" t="s">
        <v>100</v>
      </c>
      <c r="E18" s="99">
        <v>1</v>
      </c>
      <c r="F18" s="99">
        <v>100</v>
      </c>
      <c r="G18" s="100">
        <v>500</v>
      </c>
      <c r="H18" s="26">
        <v>1</v>
      </c>
      <c r="I18" s="27">
        <f>J19/G20*100</f>
        <v>96.8</v>
      </c>
      <c r="J18" s="211">
        <v>484</v>
      </c>
      <c r="K18" s="18">
        <f t="shared" ref="K18" si="1">H18/E18*F18</f>
        <v>100</v>
      </c>
      <c r="L18" s="18">
        <f t="shared" ref="L18" si="2">I18/F18*100</f>
        <v>96.8</v>
      </c>
      <c r="M18" s="17"/>
    </row>
    <row r="19" spans="1:13" ht="18.600000000000001">
      <c r="A19" s="313" t="s">
        <v>118</v>
      </c>
      <c r="B19" s="314"/>
      <c r="C19" s="19"/>
      <c r="D19" s="19"/>
      <c r="E19" s="20">
        <f t="shared" ref="E19:K19" si="3">SUM(E18:E18)</f>
        <v>1</v>
      </c>
      <c r="F19" s="21">
        <f t="shared" si="3"/>
        <v>100</v>
      </c>
      <c r="G19" s="20">
        <f t="shared" si="3"/>
        <v>500</v>
      </c>
      <c r="H19" s="20">
        <f t="shared" si="3"/>
        <v>1</v>
      </c>
      <c r="I19" s="21">
        <f t="shared" si="3"/>
        <v>96.8</v>
      </c>
      <c r="J19" s="210">
        <f t="shared" si="3"/>
        <v>484</v>
      </c>
      <c r="K19" s="21">
        <f t="shared" si="3"/>
        <v>100</v>
      </c>
      <c r="L19" s="18">
        <f>SUM(L18)</f>
        <v>96.8</v>
      </c>
      <c r="M19" s="16"/>
    </row>
    <row r="20" spans="1:13" ht="18.600000000000001">
      <c r="A20" s="313" t="s">
        <v>53</v>
      </c>
      <c r="B20" s="314"/>
      <c r="C20" s="19"/>
      <c r="D20" s="19"/>
      <c r="E20" s="20">
        <f t="shared" ref="E20:K20" si="4">E19+E16</f>
        <v>1</v>
      </c>
      <c r="F20" s="20">
        <f t="shared" si="4"/>
        <v>100</v>
      </c>
      <c r="G20" s="20">
        <f t="shared" si="4"/>
        <v>500</v>
      </c>
      <c r="H20" s="20">
        <f t="shared" si="4"/>
        <v>1</v>
      </c>
      <c r="I20" s="21">
        <f t="shared" si="4"/>
        <v>96.8</v>
      </c>
      <c r="J20" s="212">
        <f t="shared" si="4"/>
        <v>484</v>
      </c>
      <c r="K20" s="21">
        <f t="shared" si="4"/>
        <v>100</v>
      </c>
      <c r="L20" s="18">
        <f>(L19+L16)/1</f>
        <v>96.8</v>
      </c>
      <c r="M20" s="16"/>
    </row>
    <row r="21" spans="1:13" ht="17.399999999999999" customHeight="1">
      <c r="A21" s="7"/>
      <c r="B21" s="306" t="s">
        <v>36</v>
      </c>
      <c r="C21" s="306"/>
      <c r="D21" s="8">
        <f>K20</f>
        <v>100</v>
      </c>
      <c r="E21" s="7"/>
      <c r="F21" s="7"/>
      <c r="G21" s="7"/>
      <c r="H21" s="7"/>
      <c r="I21" s="7"/>
      <c r="J21" s="7"/>
      <c r="K21" s="7"/>
      <c r="L21" s="7"/>
      <c r="M21" s="7"/>
    </row>
    <row r="22" spans="1:13" ht="18" customHeight="1">
      <c r="A22" s="7"/>
      <c r="B22" s="319" t="s">
        <v>37</v>
      </c>
      <c r="C22" s="320"/>
      <c r="D22" s="8">
        <f>L20</f>
        <v>96.8</v>
      </c>
      <c r="E22" s="7"/>
      <c r="F22" s="7"/>
      <c r="G22" s="7"/>
      <c r="H22" s="7"/>
      <c r="I22" s="7"/>
      <c r="J22" s="7"/>
      <c r="K22" s="7"/>
      <c r="L22" s="7"/>
      <c r="M22" s="7"/>
    </row>
    <row r="23" spans="1:13" ht="18.600000000000001" customHeight="1">
      <c r="A23" s="7"/>
      <c r="B23" s="306" t="s">
        <v>38</v>
      </c>
      <c r="C23" s="306"/>
      <c r="D23" s="8">
        <f>J20/G20*100</f>
        <v>96.8</v>
      </c>
      <c r="E23" s="7"/>
      <c r="F23" s="7"/>
      <c r="G23" s="7"/>
      <c r="H23" s="7"/>
      <c r="I23" s="7"/>
      <c r="J23" s="9"/>
      <c r="K23" s="7"/>
      <c r="L23" s="7"/>
      <c r="M23" s="7"/>
    </row>
    <row r="24" spans="1:13" ht="19.8">
      <c r="A24" s="65"/>
      <c r="B24" s="11"/>
      <c r="C24" s="11"/>
      <c r="D24" s="66"/>
      <c r="E24" s="65"/>
      <c r="F24" s="65"/>
      <c r="G24" s="65"/>
      <c r="H24" s="65"/>
      <c r="I24" s="65"/>
      <c r="J24" s="213"/>
      <c r="K24" s="10"/>
      <c r="L24" s="10"/>
      <c r="M24" s="10"/>
    </row>
    <row r="25" spans="1:13">
      <c r="A25" s="10" t="s">
        <v>39</v>
      </c>
      <c r="B25" s="10"/>
      <c r="C25" s="10"/>
      <c r="D25" s="10" t="s">
        <v>40</v>
      </c>
      <c r="E25" s="10"/>
      <c r="F25" s="10"/>
      <c r="G25" s="10"/>
      <c r="H25" s="10"/>
      <c r="I25" s="10" t="s">
        <v>41</v>
      </c>
      <c r="J25" s="10"/>
      <c r="K25" s="10"/>
    </row>
    <row r="26" spans="1:13">
      <c r="A26" s="10" t="s">
        <v>60</v>
      </c>
      <c r="B26" s="10"/>
      <c r="C26" s="10"/>
      <c r="D26" s="10" t="s">
        <v>65</v>
      </c>
      <c r="E26" s="10"/>
      <c r="F26" s="10"/>
      <c r="G26" s="10"/>
      <c r="H26" s="10"/>
      <c r="I26" s="10" t="s">
        <v>13</v>
      </c>
      <c r="J26" s="10"/>
      <c r="K26" s="10"/>
    </row>
    <row r="27" spans="1:13">
      <c r="A27" s="10" t="s">
        <v>59</v>
      </c>
      <c r="B27" s="10"/>
      <c r="C27" s="10"/>
      <c r="D27" s="10" t="s">
        <v>73</v>
      </c>
      <c r="E27" s="10"/>
      <c r="F27" s="10"/>
      <c r="G27" s="10"/>
      <c r="H27" s="10"/>
      <c r="I27" s="10" t="s">
        <v>43</v>
      </c>
      <c r="J27" s="10"/>
      <c r="K27" s="10"/>
    </row>
  </sheetData>
  <mergeCells count="29">
    <mergeCell ref="A9:B9"/>
    <mergeCell ref="A10:B10"/>
    <mergeCell ref="A20:B20"/>
    <mergeCell ref="B21:C21"/>
    <mergeCell ref="B22:C22"/>
    <mergeCell ref="B23:C23"/>
    <mergeCell ref="H12:L12"/>
    <mergeCell ref="M12:M13"/>
    <mergeCell ref="A14:B14"/>
    <mergeCell ref="A16:B16"/>
    <mergeCell ref="A17:B17"/>
    <mergeCell ref="A19:B19"/>
    <mergeCell ref="A12:A13"/>
    <mergeCell ref="B12:B13"/>
    <mergeCell ref="C12:C13"/>
    <mergeCell ref="D12:D13"/>
    <mergeCell ref="E12:G12"/>
    <mergeCell ref="A7:B7"/>
    <mergeCell ref="D7:G7"/>
    <mergeCell ref="H7:I7"/>
    <mergeCell ref="A8:B8"/>
    <mergeCell ref="A1:P1"/>
    <mergeCell ref="A2:P2"/>
    <mergeCell ref="A3:P3"/>
    <mergeCell ref="A4:P4"/>
    <mergeCell ref="A5:P5"/>
    <mergeCell ref="A6:B6"/>
    <mergeCell ref="D6:G6"/>
    <mergeCell ref="H6:I6"/>
  </mergeCells>
  <pageMargins left="0.7" right="0.7" top="0.75" bottom="0.75" header="0.3" footer="0.3"/>
  <pageSetup paperSize="9" scale="80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9"/>
  <sheetViews>
    <sheetView topLeftCell="A34" zoomScale="110" zoomScaleNormal="110" workbookViewId="0">
      <selection activeCell="J9" sqref="J9"/>
    </sheetView>
  </sheetViews>
  <sheetFormatPr defaultColWidth="8.88671875" defaultRowHeight="14.4"/>
  <cols>
    <col min="1" max="1" width="14" style="86" customWidth="1"/>
    <col min="2" max="2" width="58.88671875" style="10" customWidth="1"/>
    <col min="3" max="3" width="14.44140625" style="86" bestFit="1" customWidth="1"/>
    <col min="4" max="4" width="7.33203125" style="10" customWidth="1"/>
    <col min="5" max="5" width="8.33203125" style="65" bestFit="1" customWidth="1"/>
    <col min="6" max="6" width="19.33203125" style="65" bestFit="1" customWidth="1"/>
    <col min="7" max="7" width="10.44140625" style="65" bestFit="1" customWidth="1"/>
    <col min="8" max="8" width="7.33203125" style="10" customWidth="1"/>
    <col min="9" max="9" width="11.5546875" style="10" customWidth="1"/>
    <col min="10" max="10" width="8.33203125" style="131" customWidth="1"/>
    <col min="11" max="12" width="8.33203125" style="10" customWidth="1"/>
    <col min="13" max="16384" width="8.88671875" style="10"/>
  </cols>
  <sheetData>
    <row r="1" spans="1:16" ht="19.95" customHeight="1">
      <c r="A1" s="287" t="s">
        <v>54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</row>
    <row r="2" spans="1:16" ht="16.95" customHeight="1">
      <c r="A2" s="287" t="s">
        <v>57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</row>
    <row r="3" spans="1:16" ht="15" customHeight="1">
      <c r="A3" s="287" t="s">
        <v>0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</row>
    <row r="4" spans="1:16" ht="20.399999999999999" customHeight="1">
      <c r="A4" s="305" t="s">
        <v>1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</row>
    <row r="5" spans="1:16" ht="18" customHeight="1">
      <c r="A5" s="305" t="s">
        <v>92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</row>
    <row r="6" spans="1:16" ht="21">
      <c r="A6" s="284" t="s">
        <v>93</v>
      </c>
      <c r="B6" s="284"/>
      <c r="C6" s="106"/>
      <c r="D6" s="285" t="s">
        <v>3</v>
      </c>
      <c r="E6" s="285"/>
      <c r="F6" s="285"/>
      <c r="G6" s="285"/>
      <c r="H6" s="286">
        <v>30578000</v>
      </c>
      <c r="I6" s="286"/>
      <c r="J6" s="88"/>
      <c r="K6" s="88"/>
      <c r="L6" s="88"/>
      <c r="M6" s="88"/>
      <c r="N6" s="88"/>
      <c r="O6" s="88"/>
      <c r="P6" s="88"/>
    </row>
    <row r="7" spans="1:16" ht="21">
      <c r="A7" s="284" t="s">
        <v>254</v>
      </c>
      <c r="B7" s="284"/>
      <c r="C7" s="107"/>
      <c r="D7" s="285" t="s">
        <v>459</v>
      </c>
      <c r="E7" s="285"/>
      <c r="F7" s="285"/>
      <c r="G7" s="285"/>
      <c r="H7" s="286">
        <v>29638000</v>
      </c>
      <c r="I7" s="286"/>
      <c r="J7" s="121">
        <f>H7/H6*100</f>
        <v>96.925894433906734</v>
      </c>
      <c r="K7" s="88"/>
      <c r="L7" s="88"/>
      <c r="M7" s="88"/>
      <c r="N7" s="88"/>
      <c r="O7" s="88"/>
      <c r="P7" s="88"/>
    </row>
    <row r="8" spans="1:16" ht="21">
      <c r="A8" s="284" t="s">
        <v>95</v>
      </c>
      <c r="B8" s="284"/>
      <c r="C8" s="106"/>
      <c r="D8" s="87"/>
      <c r="E8" s="119"/>
      <c r="F8" s="208"/>
      <c r="G8" s="120"/>
      <c r="H8" s="208"/>
      <c r="I8" s="91"/>
      <c r="J8" s="91"/>
      <c r="K8" s="91"/>
      <c r="L8" s="91"/>
      <c r="M8" s="91"/>
      <c r="N8" s="91"/>
      <c r="O8" s="91"/>
      <c r="P8" s="91"/>
    </row>
    <row r="9" spans="1:16" ht="21">
      <c r="A9" s="284" t="s">
        <v>255</v>
      </c>
      <c r="B9" s="284"/>
      <c r="C9" s="106"/>
      <c r="D9" s="87"/>
      <c r="E9" s="119"/>
      <c r="F9" s="208"/>
      <c r="G9" s="120"/>
      <c r="H9" s="208"/>
      <c r="I9" s="91"/>
      <c r="J9" s="91"/>
      <c r="K9" s="91"/>
      <c r="L9" s="91"/>
      <c r="M9" s="91"/>
      <c r="N9" s="91"/>
      <c r="O9" s="91"/>
      <c r="P9" s="91"/>
    </row>
    <row r="10" spans="1:16" ht="21">
      <c r="A10" s="284" t="s">
        <v>97</v>
      </c>
      <c r="B10" s="284"/>
      <c r="C10" s="106"/>
      <c r="D10" s="87"/>
      <c r="E10" s="119"/>
      <c r="F10" s="120"/>
      <c r="G10" s="120"/>
      <c r="H10" s="91"/>
      <c r="I10" s="91"/>
      <c r="J10" s="91"/>
      <c r="K10" s="91"/>
      <c r="L10" s="91"/>
      <c r="M10" s="91"/>
      <c r="N10" s="91"/>
      <c r="O10" s="91"/>
      <c r="P10" s="91"/>
    </row>
    <row r="11" spans="1:16" ht="15.6" customHeight="1">
      <c r="A11" s="328" t="s">
        <v>44</v>
      </c>
      <c r="B11" s="330" t="s">
        <v>16</v>
      </c>
      <c r="C11" s="332" t="s">
        <v>17</v>
      </c>
      <c r="D11" s="334" t="s">
        <v>18</v>
      </c>
      <c r="E11" s="336" t="s">
        <v>19</v>
      </c>
      <c r="F11" s="336"/>
      <c r="G11" s="336"/>
      <c r="H11" s="324" t="s">
        <v>20</v>
      </c>
      <c r="I11" s="324"/>
      <c r="J11" s="324"/>
      <c r="K11" s="324"/>
      <c r="L11" s="324"/>
      <c r="M11" s="324" t="s">
        <v>21</v>
      </c>
    </row>
    <row r="12" spans="1:16" ht="52.5" customHeight="1">
      <c r="A12" s="329"/>
      <c r="B12" s="331"/>
      <c r="C12" s="333"/>
      <c r="D12" s="335"/>
      <c r="E12" s="201" t="s">
        <v>22</v>
      </c>
      <c r="F12" s="201" t="s">
        <v>23</v>
      </c>
      <c r="G12" s="201" t="s">
        <v>24</v>
      </c>
      <c r="H12" s="122" t="s">
        <v>22</v>
      </c>
      <c r="I12" s="122" t="s">
        <v>23</v>
      </c>
      <c r="J12" s="123" t="s">
        <v>24</v>
      </c>
      <c r="K12" s="124" t="s">
        <v>25</v>
      </c>
      <c r="L12" s="124" t="s">
        <v>26</v>
      </c>
      <c r="M12" s="324"/>
    </row>
    <row r="13" spans="1:16" ht="18" customHeight="1">
      <c r="A13" s="325" t="s">
        <v>75</v>
      </c>
      <c r="B13" s="326"/>
      <c r="C13" s="202"/>
      <c r="D13" s="41"/>
      <c r="E13" s="71"/>
      <c r="F13" s="71"/>
      <c r="G13" s="71"/>
      <c r="H13" s="41"/>
      <c r="I13" s="41"/>
      <c r="J13" s="45"/>
      <c r="K13" s="41"/>
      <c r="L13" s="41"/>
      <c r="M13" s="41"/>
    </row>
    <row r="14" spans="1:16" ht="54.75" customHeight="1">
      <c r="A14" s="110" t="s">
        <v>119</v>
      </c>
      <c r="B14" s="110" t="s">
        <v>120</v>
      </c>
      <c r="C14" s="108">
        <v>31157</v>
      </c>
      <c r="D14" s="93" t="s">
        <v>32</v>
      </c>
      <c r="E14" s="94">
        <v>1</v>
      </c>
      <c r="F14" s="198">
        <f>G14/30578*100</f>
        <v>0.65406501406239781</v>
      </c>
      <c r="G14" s="32">
        <v>200</v>
      </c>
      <c r="H14" s="35">
        <v>1</v>
      </c>
      <c r="I14" s="200">
        <f>J14/29638*100</f>
        <v>0.67480936635400501</v>
      </c>
      <c r="J14" s="78">
        <v>200</v>
      </c>
      <c r="K14" s="126">
        <f>J14/29638*100</f>
        <v>0.67480936635400501</v>
      </c>
      <c r="L14" s="69">
        <f>J14/21514*100</f>
        <v>0.9296272194849865</v>
      </c>
      <c r="M14" s="67"/>
    </row>
    <row r="15" spans="1:16" ht="37.200000000000003">
      <c r="A15" s="110" t="s">
        <v>121</v>
      </c>
      <c r="B15" s="110" t="s">
        <v>122</v>
      </c>
      <c r="C15" s="108">
        <v>31157</v>
      </c>
      <c r="D15" s="93" t="s">
        <v>45</v>
      </c>
      <c r="E15" s="94">
        <v>5</v>
      </c>
      <c r="F15" s="198">
        <f t="shared" ref="F15:F39" si="0">G15/30578*100</f>
        <v>0.16351625351559945</v>
      </c>
      <c r="G15" s="95">
        <v>50</v>
      </c>
      <c r="H15" s="35">
        <v>5</v>
      </c>
      <c r="I15" s="200">
        <f t="shared" ref="I15:I39" si="1">J15/29638*100</f>
        <v>0.16870234158850125</v>
      </c>
      <c r="J15" s="78">
        <v>50</v>
      </c>
      <c r="K15" s="126">
        <f t="shared" ref="K15:K39" si="2">J15/29638*100</f>
        <v>0.16870234158850125</v>
      </c>
      <c r="L15" s="69">
        <f t="shared" ref="L15:L39" si="3">J15/21514*100</f>
        <v>0.23240680487124663</v>
      </c>
      <c r="M15" s="67"/>
    </row>
    <row r="16" spans="1:16" ht="21.6">
      <c r="A16" s="110" t="s">
        <v>123</v>
      </c>
      <c r="B16" s="110" t="s">
        <v>124</v>
      </c>
      <c r="C16" s="108">
        <v>31157</v>
      </c>
      <c r="D16" s="93" t="s">
        <v>32</v>
      </c>
      <c r="E16" s="94">
        <v>1</v>
      </c>
      <c r="F16" s="198">
        <f t="shared" si="0"/>
        <v>0.65406501406239781</v>
      </c>
      <c r="G16" s="95">
        <v>200</v>
      </c>
      <c r="H16" s="35">
        <v>1</v>
      </c>
      <c r="I16" s="200">
        <f t="shared" si="1"/>
        <v>0.67480936635400501</v>
      </c>
      <c r="J16" s="78">
        <v>200</v>
      </c>
      <c r="K16" s="126">
        <f t="shared" si="2"/>
        <v>0.67480936635400501</v>
      </c>
      <c r="L16" s="69">
        <f t="shared" si="3"/>
        <v>0.9296272194849865</v>
      </c>
      <c r="M16" s="67"/>
    </row>
    <row r="17" spans="1:13" ht="21.6">
      <c r="A17" s="110" t="s">
        <v>125</v>
      </c>
      <c r="B17" s="110" t="s">
        <v>126</v>
      </c>
      <c r="C17" s="108">
        <v>31157</v>
      </c>
      <c r="D17" s="93" t="s">
        <v>32</v>
      </c>
      <c r="E17" s="94">
        <v>3</v>
      </c>
      <c r="F17" s="198">
        <f t="shared" si="0"/>
        <v>0.9810975210935966</v>
      </c>
      <c r="G17" s="95">
        <v>300</v>
      </c>
      <c r="H17" s="35">
        <v>3</v>
      </c>
      <c r="I17" s="200">
        <f t="shared" si="1"/>
        <v>0.64781699169984486</v>
      </c>
      <c r="J17" s="73">
        <v>192</v>
      </c>
      <c r="K17" s="126">
        <f t="shared" si="2"/>
        <v>0.64781699169984486</v>
      </c>
      <c r="L17" s="69">
        <f t="shared" si="3"/>
        <v>0.89244213070558709</v>
      </c>
      <c r="M17" s="67"/>
    </row>
    <row r="18" spans="1:13" ht="21.6">
      <c r="A18" s="110" t="s">
        <v>127</v>
      </c>
      <c r="B18" s="110" t="s">
        <v>128</v>
      </c>
      <c r="C18" s="108">
        <v>31157</v>
      </c>
      <c r="D18" s="93" t="s">
        <v>32</v>
      </c>
      <c r="E18" s="94">
        <v>1</v>
      </c>
      <c r="F18" s="198">
        <f t="shared" si="0"/>
        <v>0.3270325070311989</v>
      </c>
      <c r="G18" s="96">
        <v>100</v>
      </c>
      <c r="H18" s="35">
        <v>1</v>
      </c>
      <c r="I18" s="200">
        <f t="shared" si="1"/>
        <v>0.33740468317700251</v>
      </c>
      <c r="J18" s="74">
        <v>100</v>
      </c>
      <c r="K18" s="126">
        <f t="shared" si="2"/>
        <v>0.33740468317700251</v>
      </c>
      <c r="L18" s="69">
        <f t="shared" si="3"/>
        <v>0.46481360974249325</v>
      </c>
      <c r="M18" s="67"/>
    </row>
    <row r="19" spans="1:13" ht="21.6">
      <c r="A19" s="110" t="s">
        <v>129</v>
      </c>
      <c r="B19" s="110" t="s">
        <v>130</v>
      </c>
      <c r="C19" s="108">
        <v>31159</v>
      </c>
      <c r="D19" s="93" t="s">
        <v>35</v>
      </c>
      <c r="E19" s="94">
        <v>1</v>
      </c>
      <c r="F19" s="198">
        <f t="shared" si="0"/>
        <v>6.5406501406239785</v>
      </c>
      <c r="G19" s="32">
        <v>2000</v>
      </c>
      <c r="H19" s="35">
        <v>1</v>
      </c>
      <c r="I19" s="200">
        <f t="shared" si="1"/>
        <v>6.6165058371010197</v>
      </c>
      <c r="J19" s="80">
        <v>1961</v>
      </c>
      <c r="K19" s="126">
        <f t="shared" si="2"/>
        <v>6.6165058371010197</v>
      </c>
      <c r="L19" s="69">
        <f t="shared" si="3"/>
        <v>9.1149948870502921</v>
      </c>
      <c r="M19" s="67"/>
    </row>
    <row r="20" spans="1:13" ht="21.6">
      <c r="A20" s="110" t="s">
        <v>131</v>
      </c>
      <c r="B20" s="110" t="s">
        <v>132</v>
      </c>
      <c r="C20" s="108">
        <v>31159</v>
      </c>
      <c r="D20" s="93" t="s">
        <v>35</v>
      </c>
      <c r="E20" s="94">
        <v>2</v>
      </c>
      <c r="F20" s="198">
        <f t="shared" si="0"/>
        <v>2.6162600562495912</v>
      </c>
      <c r="G20" s="32">
        <v>800</v>
      </c>
      <c r="H20" s="38">
        <v>2</v>
      </c>
      <c r="I20" s="200">
        <f t="shared" si="1"/>
        <v>2.67561913759363</v>
      </c>
      <c r="J20" s="75">
        <v>793</v>
      </c>
      <c r="K20" s="126">
        <f t="shared" si="2"/>
        <v>2.67561913759363</v>
      </c>
      <c r="L20" s="69">
        <f t="shared" si="3"/>
        <v>3.6859719252579715</v>
      </c>
      <c r="M20" s="67"/>
    </row>
    <row r="21" spans="1:13" ht="55.8">
      <c r="A21" s="110" t="s">
        <v>133</v>
      </c>
      <c r="B21" s="110" t="s">
        <v>134</v>
      </c>
      <c r="C21" s="108">
        <v>31157</v>
      </c>
      <c r="D21" s="93" t="s">
        <v>34</v>
      </c>
      <c r="E21" s="116">
        <v>1000</v>
      </c>
      <c r="F21" s="198">
        <f t="shared" si="0"/>
        <v>0.4905487605467983</v>
      </c>
      <c r="G21" s="32">
        <v>150</v>
      </c>
      <c r="H21" s="35">
        <v>1000</v>
      </c>
      <c r="I21" s="200">
        <f t="shared" si="1"/>
        <v>0.50610702476550373</v>
      </c>
      <c r="J21" s="33">
        <v>150</v>
      </c>
      <c r="K21" s="126">
        <f t="shared" si="2"/>
        <v>0.50610702476550373</v>
      </c>
      <c r="L21" s="69">
        <f t="shared" si="3"/>
        <v>0.69722041461373996</v>
      </c>
      <c r="M21" s="67"/>
    </row>
    <row r="22" spans="1:13" ht="37.200000000000003">
      <c r="A22" s="110" t="s">
        <v>135</v>
      </c>
      <c r="B22" s="110" t="s">
        <v>136</v>
      </c>
      <c r="C22" s="108">
        <v>31157</v>
      </c>
      <c r="D22" s="93" t="s">
        <v>34</v>
      </c>
      <c r="E22" s="132">
        <v>20000</v>
      </c>
      <c r="F22" s="198">
        <f t="shared" si="0"/>
        <v>0.65406501406239781</v>
      </c>
      <c r="G22" s="32">
        <v>200</v>
      </c>
      <c r="H22" s="35">
        <v>20000</v>
      </c>
      <c r="I22" s="200">
        <f t="shared" si="1"/>
        <v>0.66806127269046489</v>
      </c>
      <c r="J22" s="33">
        <v>198</v>
      </c>
      <c r="K22" s="126">
        <f t="shared" si="2"/>
        <v>0.66806127269046489</v>
      </c>
      <c r="L22" s="69">
        <f t="shared" si="3"/>
        <v>0.92033094729013676</v>
      </c>
      <c r="M22" s="67"/>
    </row>
    <row r="23" spans="1:13" ht="21.6">
      <c r="A23" s="110" t="s">
        <v>137</v>
      </c>
      <c r="B23" s="110" t="s">
        <v>138</v>
      </c>
      <c r="C23" s="108">
        <v>31157</v>
      </c>
      <c r="D23" s="93" t="s">
        <v>32</v>
      </c>
      <c r="E23" s="94">
        <v>2</v>
      </c>
      <c r="F23" s="198">
        <f t="shared" si="0"/>
        <v>3.2703250703119893</v>
      </c>
      <c r="G23" s="32">
        <v>1000</v>
      </c>
      <c r="H23" s="35">
        <v>2</v>
      </c>
      <c r="I23" s="200">
        <f t="shared" si="1"/>
        <v>3.3605506444429452</v>
      </c>
      <c r="J23" s="33">
        <v>996</v>
      </c>
      <c r="K23" s="126">
        <f t="shared" si="2"/>
        <v>3.3605506444429452</v>
      </c>
      <c r="L23" s="69">
        <f t="shared" si="3"/>
        <v>4.6295435530352327</v>
      </c>
      <c r="M23" s="67"/>
    </row>
    <row r="24" spans="1:13" ht="21.6">
      <c r="A24" s="110" t="s">
        <v>139</v>
      </c>
      <c r="B24" s="110" t="s">
        <v>140</v>
      </c>
      <c r="C24" s="108">
        <v>31157</v>
      </c>
      <c r="D24" s="93" t="s">
        <v>29</v>
      </c>
      <c r="E24" s="94">
        <v>8</v>
      </c>
      <c r="F24" s="198">
        <f t="shared" si="0"/>
        <v>0.65406501406239781</v>
      </c>
      <c r="G24" s="32">
        <v>200</v>
      </c>
      <c r="H24" s="35">
        <v>8</v>
      </c>
      <c r="I24" s="200">
        <f t="shared" si="1"/>
        <v>0.67480936635400501</v>
      </c>
      <c r="J24" s="33">
        <v>200</v>
      </c>
      <c r="K24" s="126">
        <f t="shared" si="2"/>
        <v>0.67480936635400501</v>
      </c>
      <c r="L24" s="69">
        <f t="shared" si="3"/>
        <v>0.9296272194849865</v>
      </c>
      <c r="M24" s="67"/>
    </row>
    <row r="25" spans="1:13" ht="21.6">
      <c r="A25" s="110" t="s">
        <v>141</v>
      </c>
      <c r="B25" s="110" t="s">
        <v>142</v>
      </c>
      <c r="C25" s="108">
        <v>31157</v>
      </c>
      <c r="D25" s="93" t="s">
        <v>35</v>
      </c>
      <c r="E25" s="94">
        <v>5</v>
      </c>
      <c r="F25" s="198">
        <f t="shared" si="0"/>
        <v>0.572306887304598</v>
      </c>
      <c r="G25" s="101">
        <v>175</v>
      </c>
      <c r="H25" s="35">
        <v>5</v>
      </c>
      <c r="I25" s="200">
        <f t="shared" si="1"/>
        <v>0.59045819555975432</v>
      </c>
      <c r="J25" s="33">
        <v>175</v>
      </c>
      <c r="K25" s="126">
        <f t="shared" si="2"/>
        <v>0.59045819555975432</v>
      </c>
      <c r="L25" s="69">
        <f t="shared" si="3"/>
        <v>0.81342381704936317</v>
      </c>
      <c r="M25" s="67"/>
    </row>
    <row r="26" spans="1:13" ht="21.6">
      <c r="A26" s="110" t="s">
        <v>143</v>
      </c>
      <c r="B26" s="110" t="s">
        <v>144</v>
      </c>
      <c r="C26" s="108">
        <v>31157</v>
      </c>
      <c r="D26" s="93" t="s">
        <v>35</v>
      </c>
      <c r="E26" s="94">
        <v>30</v>
      </c>
      <c r="F26" s="198">
        <f t="shared" si="0"/>
        <v>2.94329256328079</v>
      </c>
      <c r="G26" s="95">
        <v>900</v>
      </c>
      <c r="H26" s="35">
        <v>30</v>
      </c>
      <c r="I26" s="200">
        <f t="shared" si="1"/>
        <v>3.0366421485930224</v>
      </c>
      <c r="J26" s="33">
        <v>900</v>
      </c>
      <c r="K26" s="126">
        <f t="shared" si="2"/>
        <v>3.0366421485930224</v>
      </c>
      <c r="L26" s="69">
        <f t="shared" si="3"/>
        <v>4.1833224876824389</v>
      </c>
      <c r="M26" s="67"/>
    </row>
    <row r="27" spans="1:13" ht="21.6">
      <c r="A27" s="110" t="s">
        <v>145</v>
      </c>
      <c r="B27" s="110" t="s">
        <v>146</v>
      </c>
      <c r="C27" s="108">
        <v>31157</v>
      </c>
      <c r="D27" s="93" t="s">
        <v>45</v>
      </c>
      <c r="E27" s="94">
        <v>30</v>
      </c>
      <c r="F27" s="198">
        <f t="shared" si="0"/>
        <v>19.621950421871933</v>
      </c>
      <c r="G27" s="95">
        <v>6000</v>
      </c>
      <c r="H27" s="35">
        <v>30</v>
      </c>
      <c r="I27" s="200">
        <f t="shared" si="1"/>
        <v>19.991227478237398</v>
      </c>
      <c r="J27" s="34">
        <v>5925</v>
      </c>
      <c r="K27" s="126">
        <f t="shared" si="2"/>
        <v>19.991227478237398</v>
      </c>
      <c r="L27" s="69">
        <f t="shared" si="3"/>
        <v>27.540206377242725</v>
      </c>
      <c r="M27" s="67"/>
    </row>
    <row r="28" spans="1:13" ht="21.6">
      <c r="A28" s="110" t="s">
        <v>147</v>
      </c>
      <c r="B28" s="110" t="s">
        <v>148</v>
      </c>
      <c r="C28" s="108">
        <v>31157</v>
      </c>
      <c r="D28" s="93" t="s">
        <v>32</v>
      </c>
      <c r="E28" s="94">
        <v>4</v>
      </c>
      <c r="F28" s="198">
        <f t="shared" si="0"/>
        <v>6.5406501406239785</v>
      </c>
      <c r="G28" s="101">
        <v>2000</v>
      </c>
      <c r="H28" s="35">
        <v>4</v>
      </c>
      <c r="I28" s="200">
        <f t="shared" si="1"/>
        <v>6.5152844321479177</v>
      </c>
      <c r="J28" s="73">
        <v>1931</v>
      </c>
      <c r="K28" s="126">
        <f t="shared" si="2"/>
        <v>6.5152844321479177</v>
      </c>
      <c r="L28" s="69">
        <f t="shared" si="3"/>
        <v>8.9755508041275451</v>
      </c>
      <c r="M28" s="67"/>
    </row>
    <row r="29" spans="1:13" ht="21.6">
      <c r="A29" s="110" t="s">
        <v>149</v>
      </c>
      <c r="B29" s="110" t="s">
        <v>150</v>
      </c>
      <c r="C29" s="108">
        <v>31157</v>
      </c>
      <c r="D29" s="93" t="s">
        <v>32</v>
      </c>
      <c r="E29" s="94">
        <v>1</v>
      </c>
      <c r="F29" s="198">
        <f t="shared" si="0"/>
        <v>1.6351625351559946</v>
      </c>
      <c r="G29" s="102">
        <v>500</v>
      </c>
      <c r="H29" s="35">
        <v>1</v>
      </c>
      <c r="I29" s="200">
        <f t="shared" si="1"/>
        <v>1.6667791348943923</v>
      </c>
      <c r="J29" s="73">
        <v>494</v>
      </c>
      <c r="K29" s="126">
        <f t="shared" si="2"/>
        <v>1.6667791348943923</v>
      </c>
      <c r="L29" s="69">
        <f t="shared" si="3"/>
        <v>2.2961792321279169</v>
      </c>
      <c r="M29" s="67"/>
    </row>
    <row r="30" spans="1:13" ht="37.200000000000003">
      <c r="A30" s="110" t="s">
        <v>151</v>
      </c>
      <c r="B30" s="110" t="s">
        <v>152</v>
      </c>
      <c r="C30" s="108">
        <v>31159</v>
      </c>
      <c r="D30" s="93" t="s">
        <v>32</v>
      </c>
      <c r="E30" s="94">
        <v>2</v>
      </c>
      <c r="F30" s="198">
        <f t="shared" si="0"/>
        <v>0.65406501406239781</v>
      </c>
      <c r="G30" s="32">
        <v>200</v>
      </c>
      <c r="H30" s="38">
        <v>2</v>
      </c>
      <c r="I30" s="200">
        <f t="shared" si="1"/>
        <v>0.67480936635400501</v>
      </c>
      <c r="J30" s="34">
        <v>200</v>
      </c>
      <c r="K30" s="126">
        <f t="shared" si="2"/>
        <v>0.67480936635400501</v>
      </c>
      <c r="L30" s="69">
        <f t="shared" si="3"/>
        <v>0.9296272194849865</v>
      </c>
      <c r="M30" s="67"/>
    </row>
    <row r="31" spans="1:13" ht="37.200000000000003">
      <c r="A31" s="110" t="s">
        <v>153</v>
      </c>
      <c r="B31" s="110" t="s">
        <v>154</v>
      </c>
      <c r="C31" s="108">
        <v>31157</v>
      </c>
      <c r="D31" s="93" t="s">
        <v>35</v>
      </c>
      <c r="E31" s="94">
        <v>25</v>
      </c>
      <c r="F31" s="198">
        <f t="shared" si="0"/>
        <v>0.81758126757799732</v>
      </c>
      <c r="G31" s="101">
        <v>250</v>
      </c>
      <c r="H31" s="38">
        <v>25</v>
      </c>
      <c r="I31" s="200">
        <f t="shared" si="1"/>
        <v>0.84351170794250629</v>
      </c>
      <c r="J31" s="76">
        <v>250</v>
      </c>
      <c r="K31" s="126">
        <f t="shared" si="2"/>
        <v>0.84351170794250629</v>
      </c>
      <c r="L31" s="69">
        <f t="shared" si="3"/>
        <v>1.1620340243562333</v>
      </c>
      <c r="M31" s="67"/>
    </row>
    <row r="32" spans="1:13" ht="37.200000000000003">
      <c r="A32" s="110" t="s">
        <v>155</v>
      </c>
      <c r="B32" s="110" t="s">
        <v>156</v>
      </c>
      <c r="C32" s="108">
        <v>31157</v>
      </c>
      <c r="D32" s="93" t="s">
        <v>45</v>
      </c>
      <c r="E32" s="94">
        <v>1</v>
      </c>
      <c r="F32" s="198">
        <f t="shared" si="0"/>
        <v>3.2703250703119893</v>
      </c>
      <c r="G32" s="101">
        <v>1000</v>
      </c>
      <c r="H32" s="35">
        <v>1</v>
      </c>
      <c r="I32" s="200">
        <f t="shared" si="1"/>
        <v>3.3672987381064847</v>
      </c>
      <c r="J32" s="78">
        <v>998</v>
      </c>
      <c r="K32" s="126">
        <f t="shared" si="2"/>
        <v>3.3672987381064847</v>
      </c>
      <c r="L32" s="69">
        <f t="shared" si="3"/>
        <v>4.6388398252300833</v>
      </c>
      <c r="M32" s="67"/>
    </row>
    <row r="33" spans="1:13" ht="37.200000000000003">
      <c r="A33" s="110" t="s">
        <v>157</v>
      </c>
      <c r="B33" s="110" t="s">
        <v>158</v>
      </c>
      <c r="C33" s="108">
        <v>31157</v>
      </c>
      <c r="D33" s="93" t="s">
        <v>32</v>
      </c>
      <c r="E33" s="94">
        <v>1</v>
      </c>
      <c r="F33" s="198">
        <f t="shared" si="0"/>
        <v>0.16351625351559945</v>
      </c>
      <c r="G33" s="101">
        <v>50</v>
      </c>
      <c r="H33" s="35">
        <v>1</v>
      </c>
      <c r="I33" s="200">
        <f t="shared" si="1"/>
        <v>0.16870234158850125</v>
      </c>
      <c r="J33" s="34">
        <v>50</v>
      </c>
      <c r="K33" s="126">
        <f t="shared" si="2"/>
        <v>0.16870234158850125</v>
      </c>
      <c r="L33" s="69">
        <f t="shared" si="3"/>
        <v>0.23240680487124663</v>
      </c>
      <c r="M33" s="67"/>
    </row>
    <row r="34" spans="1:13" ht="37.200000000000003">
      <c r="A34" s="110" t="s">
        <v>159</v>
      </c>
      <c r="B34" s="110" t="s">
        <v>160</v>
      </c>
      <c r="C34" s="108">
        <v>31157</v>
      </c>
      <c r="D34" s="93" t="s">
        <v>35</v>
      </c>
      <c r="E34" s="94">
        <v>1</v>
      </c>
      <c r="F34" s="198">
        <f t="shared" si="0"/>
        <v>0.4905487605467983</v>
      </c>
      <c r="G34" s="101">
        <v>150</v>
      </c>
      <c r="H34" s="38">
        <v>1</v>
      </c>
      <c r="I34" s="200">
        <f t="shared" si="1"/>
        <v>0.4453741817936433</v>
      </c>
      <c r="J34" s="77">
        <v>132</v>
      </c>
      <c r="K34" s="126">
        <f t="shared" si="2"/>
        <v>0.4453741817936433</v>
      </c>
      <c r="L34" s="69">
        <f t="shared" si="3"/>
        <v>0.61355396486009117</v>
      </c>
      <c r="M34" s="67"/>
    </row>
    <row r="35" spans="1:13" ht="55.8">
      <c r="A35" s="110" t="s">
        <v>161</v>
      </c>
      <c r="B35" s="110" t="s">
        <v>162</v>
      </c>
      <c r="C35" s="108">
        <v>31157</v>
      </c>
      <c r="D35" s="93" t="s">
        <v>32</v>
      </c>
      <c r="E35" s="94">
        <v>1</v>
      </c>
      <c r="F35" s="198">
        <f t="shared" si="0"/>
        <v>0.4905487605467983</v>
      </c>
      <c r="G35" s="101">
        <v>150</v>
      </c>
      <c r="H35" s="35">
        <v>1</v>
      </c>
      <c r="I35" s="200">
        <f t="shared" si="1"/>
        <v>0.48586274377488364</v>
      </c>
      <c r="J35" s="33">
        <v>144</v>
      </c>
      <c r="K35" s="126">
        <f t="shared" si="2"/>
        <v>0.48586274377488364</v>
      </c>
      <c r="L35" s="69">
        <f t="shared" si="3"/>
        <v>0.66933159802919029</v>
      </c>
      <c r="M35" s="67"/>
    </row>
    <row r="36" spans="1:13" ht="37.200000000000003">
      <c r="A36" s="110" t="s">
        <v>163</v>
      </c>
      <c r="B36" s="110" t="s">
        <v>164</v>
      </c>
      <c r="C36" s="108">
        <v>31157</v>
      </c>
      <c r="D36" s="93" t="s">
        <v>32</v>
      </c>
      <c r="E36" s="32">
        <v>1</v>
      </c>
      <c r="F36" s="198">
        <f t="shared" si="0"/>
        <v>1.6351625351559946</v>
      </c>
      <c r="G36" s="101">
        <v>500</v>
      </c>
      <c r="H36" s="35">
        <v>1</v>
      </c>
      <c r="I36" s="200">
        <f t="shared" si="1"/>
        <v>1.2990080302314597</v>
      </c>
      <c r="J36" s="73">
        <v>385</v>
      </c>
      <c r="K36" s="126">
        <f t="shared" si="2"/>
        <v>1.2990080302314597</v>
      </c>
      <c r="L36" s="69">
        <f t="shared" si="3"/>
        <v>1.7895323975085988</v>
      </c>
      <c r="M36" s="67"/>
    </row>
    <row r="37" spans="1:13" ht="37.200000000000003">
      <c r="A37" s="111" t="s">
        <v>165</v>
      </c>
      <c r="B37" s="111" t="s">
        <v>166</v>
      </c>
      <c r="C37" s="108">
        <v>31157</v>
      </c>
      <c r="D37" s="93" t="s">
        <v>32</v>
      </c>
      <c r="E37" s="104">
        <v>1</v>
      </c>
      <c r="F37" s="198">
        <f t="shared" si="0"/>
        <v>4.9054876054679832</v>
      </c>
      <c r="G37" s="104">
        <v>1500</v>
      </c>
      <c r="H37" s="38">
        <v>1</v>
      </c>
      <c r="I37" s="200">
        <f t="shared" si="1"/>
        <v>5.0509481071597273</v>
      </c>
      <c r="J37" s="76">
        <v>1497</v>
      </c>
      <c r="K37" s="126">
        <f t="shared" si="2"/>
        <v>5.0509481071597273</v>
      </c>
      <c r="L37" s="69">
        <f t="shared" si="3"/>
        <v>6.9582597378451236</v>
      </c>
      <c r="M37" s="67"/>
    </row>
    <row r="38" spans="1:13" ht="37.200000000000003">
      <c r="A38" s="111" t="s">
        <v>167</v>
      </c>
      <c r="B38" s="111" t="s">
        <v>168</v>
      </c>
      <c r="C38" s="108">
        <v>31157</v>
      </c>
      <c r="D38" s="93" t="s">
        <v>32</v>
      </c>
      <c r="E38" s="32">
        <v>1</v>
      </c>
      <c r="F38" s="198">
        <f t="shared" si="0"/>
        <v>1.6351625351559946</v>
      </c>
      <c r="G38" s="32">
        <v>500</v>
      </c>
      <c r="H38" s="38">
        <v>1</v>
      </c>
      <c r="I38" s="200">
        <f t="shared" si="1"/>
        <v>1.616168432417842</v>
      </c>
      <c r="J38" s="76">
        <v>479</v>
      </c>
      <c r="K38" s="126">
        <f t="shared" si="2"/>
        <v>1.616168432417842</v>
      </c>
      <c r="L38" s="69">
        <f t="shared" si="3"/>
        <v>2.2264571906665429</v>
      </c>
      <c r="M38" s="67"/>
    </row>
    <row r="39" spans="1:13" ht="19.95" customHeight="1">
      <c r="A39" s="111" t="s">
        <v>169</v>
      </c>
      <c r="B39" s="111" t="s">
        <v>170</v>
      </c>
      <c r="C39" s="108">
        <v>31157</v>
      </c>
      <c r="D39" s="93" t="s">
        <v>35</v>
      </c>
      <c r="E39" s="104">
        <v>10</v>
      </c>
      <c r="F39" s="198">
        <f t="shared" si="0"/>
        <v>6.5406501406239785</v>
      </c>
      <c r="G39" s="104">
        <v>2000</v>
      </c>
      <c r="H39" s="125">
        <v>10</v>
      </c>
      <c r="I39" s="200">
        <f t="shared" si="1"/>
        <v>6.6839867737364198</v>
      </c>
      <c r="J39" s="33">
        <v>1981</v>
      </c>
      <c r="K39" s="126">
        <f t="shared" si="2"/>
        <v>6.6839867737364198</v>
      </c>
      <c r="L39" s="69">
        <f t="shared" si="3"/>
        <v>9.2079576089987913</v>
      </c>
      <c r="M39" s="67"/>
    </row>
    <row r="40" spans="1:13" ht="19.95" customHeight="1">
      <c r="A40" s="191"/>
      <c r="B40" s="194" t="s">
        <v>456</v>
      </c>
      <c r="C40" s="192"/>
      <c r="D40" s="193"/>
      <c r="E40" s="104">
        <f t="shared" ref="E40:L40" si="4">SUM(E14:E39)</f>
        <v>21138</v>
      </c>
      <c r="F40" s="204">
        <f t="shared" si="4"/>
        <v>68.922100856825168</v>
      </c>
      <c r="G40" s="104">
        <f t="shared" si="4"/>
        <v>21075</v>
      </c>
      <c r="H40" s="125">
        <f t="shared" si="4"/>
        <v>21138</v>
      </c>
      <c r="I40" s="206">
        <f t="shared" si="4"/>
        <v>69.441257844658878</v>
      </c>
      <c r="J40" s="33">
        <f t="shared" si="4"/>
        <v>20581</v>
      </c>
      <c r="K40" s="68">
        <f t="shared" si="4"/>
        <v>69.441257844658878</v>
      </c>
      <c r="L40" s="69">
        <f t="shared" si="4"/>
        <v>95.663289021102514</v>
      </c>
      <c r="M40" s="67"/>
    </row>
    <row r="41" spans="1:13" ht="16.95" customHeight="1">
      <c r="A41" s="327" t="s">
        <v>49</v>
      </c>
      <c r="B41" s="327"/>
      <c r="C41" s="83"/>
      <c r="D41" s="40"/>
      <c r="E41" s="70"/>
      <c r="F41" s="70"/>
      <c r="G41" s="70"/>
      <c r="H41" s="127"/>
      <c r="I41" s="127"/>
      <c r="J41" s="128"/>
      <c r="K41" s="68"/>
      <c r="L41" s="41"/>
      <c r="M41" s="67"/>
    </row>
    <row r="42" spans="1:13" s="37" customFormat="1" ht="36.75" customHeight="1">
      <c r="A42" s="92" t="s">
        <v>171</v>
      </c>
      <c r="B42" s="92" t="s">
        <v>172</v>
      </c>
      <c r="C42" s="93">
        <v>21134</v>
      </c>
      <c r="D42" s="93" t="s">
        <v>29</v>
      </c>
      <c r="E42" s="94">
        <v>3</v>
      </c>
      <c r="F42" s="198">
        <f>G42/30578*100</f>
        <v>0.19621950421871934</v>
      </c>
      <c r="G42" s="97">
        <v>60</v>
      </c>
      <c r="H42" s="94">
        <v>3</v>
      </c>
      <c r="I42" s="36">
        <f>J42/29638*100</f>
        <v>0.2024428099062015</v>
      </c>
      <c r="J42" s="78">
        <v>60</v>
      </c>
      <c r="K42" s="68">
        <f>J42/29638*100</f>
        <v>0.2024428099062015</v>
      </c>
      <c r="L42" s="69">
        <f>J42/21514*100</f>
        <v>0.27888816584549592</v>
      </c>
      <c r="M42" s="67"/>
    </row>
    <row r="43" spans="1:13" s="37" customFormat="1" ht="39.6">
      <c r="A43" s="92" t="s">
        <v>173</v>
      </c>
      <c r="B43" s="92" t="s">
        <v>174</v>
      </c>
      <c r="C43" s="93">
        <v>22512</v>
      </c>
      <c r="D43" s="93" t="s">
        <v>29</v>
      </c>
      <c r="E43" s="94">
        <v>16</v>
      </c>
      <c r="F43" s="198">
        <f t="shared" ref="F43:F84" si="5">G43/30578*100</f>
        <v>0.78487801687487735</v>
      </c>
      <c r="G43" s="32">
        <v>240</v>
      </c>
      <c r="H43" s="94">
        <v>16</v>
      </c>
      <c r="I43" s="36">
        <f t="shared" ref="I43:I84" si="6">J43/29638*100</f>
        <v>0.67480936635400501</v>
      </c>
      <c r="J43" s="78">
        <v>200</v>
      </c>
      <c r="K43" s="68">
        <f t="shared" ref="K43:K84" si="7">J43/29638*100</f>
        <v>0.67480936635400501</v>
      </c>
      <c r="L43" s="69">
        <f t="shared" ref="L43:L84" si="8">J43/21514*100</f>
        <v>0.9296272194849865</v>
      </c>
      <c r="M43" s="67"/>
    </row>
    <row r="44" spans="1:13" s="37" customFormat="1" ht="39.6">
      <c r="A44" s="92" t="s">
        <v>175</v>
      </c>
      <c r="B44" s="92" t="s">
        <v>176</v>
      </c>
      <c r="C44" s="93">
        <v>22512</v>
      </c>
      <c r="D44" s="93" t="s">
        <v>29</v>
      </c>
      <c r="E44" s="94">
        <v>1</v>
      </c>
      <c r="F44" s="198">
        <f t="shared" si="5"/>
        <v>0.19621950421871934</v>
      </c>
      <c r="G44" s="95">
        <v>60</v>
      </c>
      <c r="H44" s="94">
        <v>1</v>
      </c>
      <c r="I44" s="36">
        <f t="shared" si="6"/>
        <v>0.2024428099062015</v>
      </c>
      <c r="J44" s="73">
        <v>60</v>
      </c>
      <c r="K44" s="68">
        <f t="shared" si="7"/>
        <v>0.2024428099062015</v>
      </c>
      <c r="L44" s="69">
        <f t="shared" si="8"/>
        <v>0.27888816584549592</v>
      </c>
      <c r="M44" s="67"/>
    </row>
    <row r="45" spans="1:13" s="37" customFormat="1" ht="36" customHeight="1">
      <c r="A45" s="92" t="s">
        <v>177</v>
      </c>
      <c r="B45" s="92" t="s">
        <v>178</v>
      </c>
      <c r="C45" s="93">
        <v>22512</v>
      </c>
      <c r="D45" s="93" t="s">
        <v>29</v>
      </c>
      <c r="E45" s="94">
        <v>1</v>
      </c>
      <c r="F45" s="198">
        <f t="shared" si="5"/>
        <v>0.13081300281247957</v>
      </c>
      <c r="G45" s="95">
        <v>40</v>
      </c>
      <c r="H45" s="94">
        <v>1</v>
      </c>
      <c r="I45" s="36">
        <f t="shared" si="6"/>
        <v>0</v>
      </c>
      <c r="J45" s="73">
        <v>0</v>
      </c>
      <c r="K45" s="68">
        <f t="shared" si="7"/>
        <v>0</v>
      </c>
      <c r="L45" s="69">
        <f t="shared" si="8"/>
        <v>0</v>
      </c>
      <c r="M45" s="67"/>
    </row>
    <row r="46" spans="1:13" s="37" customFormat="1" ht="59.4">
      <c r="A46" s="92" t="s">
        <v>179</v>
      </c>
      <c r="B46" s="92" t="s">
        <v>180</v>
      </c>
      <c r="C46" s="93">
        <v>22512</v>
      </c>
      <c r="D46" s="93" t="s">
        <v>29</v>
      </c>
      <c r="E46" s="94">
        <v>8</v>
      </c>
      <c r="F46" s="198">
        <f t="shared" si="5"/>
        <v>0.78487801687487735</v>
      </c>
      <c r="G46" s="95">
        <v>240</v>
      </c>
      <c r="H46" s="94">
        <v>8</v>
      </c>
      <c r="I46" s="36">
        <f t="shared" si="6"/>
        <v>0.80977123962480602</v>
      </c>
      <c r="J46" s="79">
        <v>240</v>
      </c>
      <c r="K46" s="68">
        <f t="shared" si="7"/>
        <v>0.80977123962480602</v>
      </c>
      <c r="L46" s="69">
        <f t="shared" si="8"/>
        <v>1.1155526633819837</v>
      </c>
      <c r="M46" s="67"/>
    </row>
    <row r="47" spans="1:13" s="37" customFormat="1" ht="21.6">
      <c r="A47" s="92" t="s">
        <v>181</v>
      </c>
      <c r="B47" s="92" t="s">
        <v>182</v>
      </c>
      <c r="C47" s="93">
        <v>22512</v>
      </c>
      <c r="D47" s="93" t="s">
        <v>29</v>
      </c>
      <c r="E47" s="94">
        <v>1</v>
      </c>
      <c r="F47" s="198">
        <f t="shared" si="5"/>
        <v>0.13081300281247957</v>
      </c>
      <c r="G47" s="95">
        <v>40</v>
      </c>
      <c r="H47" s="94">
        <v>1</v>
      </c>
      <c r="I47" s="36">
        <f t="shared" si="6"/>
        <v>0.13158782643903097</v>
      </c>
      <c r="J47" s="73">
        <v>39</v>
      </c>
      <c r="K47" s="68">
        <f t="shared" si="7"/>
        <v>0.13158782643903097</v>
      </c>
      <c r="L47" s="69">
        <f t="shared" si="8"/>
        <v>0.18127730779957238</v>
      </c>
      <c r="M47" s="67"/>
    </row>
    <row r="48" spans="1:13" s="37" customFormat="1" ht="31.95" customHeight="1">
      <c r="A48" s="92" t="s">
        <v>183</v>
      </c>
      <c r="B48" s="92" t="s">
        <v>184</v>
      </c>
      <c r="C48" s="93">
        <v>22512</v>
      </c>
      <c r="D48" s="93" t="s">
        <v>32</v>
      </c>
      <c r="E48" s="94">
        <v>1</v>
      </c>
      <c r="F48" s="198">
        <f t="shared" si="5"/>
        <v>0.16351625351559945</v>
      </c>
      <c r="G48" s="95">
        <v>50</v>
      </c>
      <c r="H48" s="94">
        <v>1</v>
      </c>
      <c r="I48" s="36">
        <f t="shared" si="6"/>
        <v>0.16870234158850125</v>
      </c>
      <c r="J48" s="73">
        <v>50</v>
      </c>
      <c r="K48" s="68">
        <f t="shared" si="7"/>
        <v>0.16870234158850125</v>
      </c>
      <c r="L48" s="69">
        <f t="shared" si="8"/>
        <v>0.23240680487124663</v>
      </c>
      <c r="M48" s="67"/>
    </row>
    <row r="49" spans="1:13" s="37" customFormat="1" ht="39.6">
      <c r="A49" s="92" t="s">
        <v>185</v>
      </c>
      <c r="B49" s="92" t="s">
        <v>186</v>
      </c>
      <c r="C49" s="93">
        <v>22512</v>
      </c>
      <c r="D49" s="93" t="s">
        <v>32</v>
      </c>
      <c r="E49" s="94">
        <v>1</v>
      </c>
      <c r="F49" s="198">
        <f t="shared" si="5"/>
        <v>0.16351625351559945</v>
      </c>
      <c r="G49" s="95">
        <v>50</v>
      </c>
      <c r="H49" s="94">
        <v>1</v>
      </c>
      <c r="I49" s="36">
        <f t="shared" si="6"/>
        <v>0.16870234158850125</v>
      </c>
      <c r="J49" s="73">
        <v>50</v>
      </c>
      <c r="K49" s="68">
        <f t="shared" si="7"/>
        <v>0.16870234158850125</v>
      </c>
      <c r="L49" s="69">
        <f t="shared" si="8"/>
        <v>0.23240680487124663</v>
      </c>
      <c r="M49" s="67"/>
    </row>
    <row r="50" spans="1:13" s="37" customFormat="1" ht="40.200000000000003" customHeight="1">
      <c r="A50" s="92" t="s">
        <v>187</v>
      </c>
      <c r="B50" s="92" t="s">
        <v>188</v>
      </c>
      <c r="C50" s="93">
        <v>22522</v>
      </c>
      <c r="D50" s="93" t="s">
        <v>32</v>
      </c>
      <c r="E50" s="94">
        <v>1</v>
      </c>
      <c r="F50" s="198">
        <f t="shared" si="5"/>
        <v>0.81758126757799732</v>
      </c>
      <c r="G50" s="95">
        <v>250</v>
      </c>
      <c r="H50" s="94">
        <v>1</v>
      </c>
      <c r="I50" s="36">
        <f t="shared" si="6"/>
        <v>0.84351170794250629</v>
      </c>
      <c r="J50" s="73">
        <v>250</v>
      </c>
      <c r="K50" s="68">
        <f t="shared" si="7"/>
        <v>0.84351170794250629</v>
      </c>
      <c r="L50" s="69">
        <f t="shared" si="8"/>
        <v>1.1620340243562333</v>
      </c>
      <c r="M50" s="67"/>
    </row>
    <row r="51" spans="1:13" s="37" customFormat="1" ht="39.6">
      <c r="A51" s="92" t="s">
        <v>189</v>
      </c>
      <c r="B51" s="92" t="s">
        <v>190</v>
      </c>
      <c r="C51" s="93">
        <v>22522</v>
      </c>
      <c r="D51" s="93" t="s">
        <v>32</v>
      </c>
      <c r="E51" s="94">
        <v>8</v>
      </c>
      <c r="F51" s="198">
        <f t="shared" si="5"/>
        <v>0.26162600562495913</v>
      </c>
      <c r="G51" s="95">
        <v>80</v>
      </c>
      <c r="H51" s="94">
        <v>8</v>
      </c>
      <c r="I51" s="36">
        <f t="shared" si="6"/>
        <v>0.23618327822390173</v>
      </c>
      <c r="J51" s="73">
        <v>70</v>
      </c>
      <c r="K51" s="68">
        <f t="shared" si="7"/>
        <v>0.23618327822390173</v>
      </c>
      <c r="L51" s="69">
        <f t="shared" si="8"/>
        <v>0.32536952681974529</v>
      </c>
      <c r="M51" s="67"/>
    </row>
    <row r="52" spans="1:13" s="37" customFormat="1" ht="39.6">
      <c r="A52" s="92" t="s">
        <v>191</v>
      </c>
      <c r="B52" s="92" t="s">
        <v>192</v>
      </c>
      <c r="C52" s="93">
        <v>22522</v>
      </c>
      <c r="D52" s="93" t="s">
        <v>32</v>
      </c>
      <c r="E52" s="94">
        <v>1</v>
      </c>
      <c r="F52" s="198">
        <f t="shared" si="5"/>
        <v>0.16351625351559945</v>
      </c>
      <c r="G52" s="95">
        <v>50</v>
      </c>
      <c r="H52" s="94">
        <v>1</v>
      </c>
      <c r="I52" s="36">
        <f t="shared" si="6"/>
        <v>0.16870234158850125</v>
      </c>
      <c r="J52" s="80">
        <v>50</v>
      </c>
      <c r="K52" s="68">
        <f t="shared" si="7"/>
        <v>0.16870234158850125</v>
      </c>
      <c r="L52" s="69">
        <f t="shared" si="8"/>
        <v>0.23240680487124663</v>
      </c>
      <c r="M52" s="67"/>
    </row>
    <row r="53" spans="1:13" s="37" customFormat="1" ht="41.25" customHeight="1">
      <c r="A53" s="92" t="s">
        <v>193</v>
      </c>
      <c r="B53" s="92" t="s">
        <v>194</v>
      </c>
      <c r="C53" s="93">
        <v>22522</v>
      </c>
      <c r="D53" s="93" t="s">
        <v>32</v>
      </c>
      <c r="E53" s="94">
        <v>2</v>
      </c>
      <c r="F53" s="198">
        <f t="shared" si="5"/>
        <v>1.9621950421871932</v>
      </c>
      <c r="G53" s="32">
        <v>600</v>
      </c>
      <c r="H53" s="94">
        <v>2</v>
      </c>
      <c r="I53" s="36">
        <f t="shared" si="6"/>
        <v>1.9940616775760849</v>
      </c>
      <c r="J53" s="72">
        <v>591</v>
      </c>
      <c r="K53" s="68">
        <f t="shared" si="7"/>
        <v>1.9940616775760849</v>
      </c>
      <c r="L53" s="69">
        <f t="shared" si="8"/>
        <v>2.7470484335781351</v>
      </c>
      <c r="M53" s="67"/>
    </row>
    <row r="54" spans="1:13" s="37" customFormat="1" ht="36.6" customHeight="1">
      <c r="A54" s="92" t="s">
        <v>195</v>
      </c>
      <c r="B54" s="92" t="s">
        <v>196</v>
      </c>
      <c r="C54" s="93">
        <v>22522</v>
      </c>
      <c r="D54" s="93" t="s">
        <v>32</v>
      </c>
      <c r="E54" s="94">
        <v>4</v>
      </c>
      <c r="F54" s="198">
        <f t="shared" si="5"/>
        <v>0.65406501406239781</v>
      </c>
      <c r="G54" s="95">
        <v>200</v>
      </c>
      <c r="H54" s="94">
        <v>4</v>
      </c>
      <c r="I54" s="36">
        <f t="shared" si="6"/>
        <v>0.67480936635400501</v>
      </c>
      <c r="J54" s="73">
        <v>200</v>
      </c>
      <c r="K54" s="68">
        <f t="shared" si="7"/>
        <v>0.67480936635400501</v>
      </c>
      <c r="L54" s="69">
        <f t="shared" si="8"/>
        <v>0.9296272194849865</v>
      </c>
      <c r="M54" s="67"/>
    </row>
    <row r="55" spans="1:13" s="37" customFormat="1" ht="36" customHeight="1">
      <c r="A55" s="92" t="s">
        <v>197</v>
      </c>
      <c r="B55" s="92" t="s">
        <v>198</v>
      </c>
      <c r="C55" s="93">
        <v>22522</v>
      </c>
      <c r="D55" s="93" t="s">
        <v>34</v>
      </c>
      <c r="E55" s="94">
        <v>6</v>
      </c>
      <c r="F55" s="198">
        <f t="shared" si="5"/>
        <v>0.19621950421871934</v>
      </c>
      <c r="G55" s="95">
        <v>60</v>
      </c>
      <c r="H55" s="94">
        <v>6</v>
      </c>
      <c r="I55" s="36">
        <f t="shared" si="6"/>
        <v>0</v>
      </c>
      <c r="J55" s="33">
        <v>0</v>
      </c>
      <c r="K55" s="68">
        <f t="shared" si="7"/>
        <v>0</v>
      </c>
      <c r="L55" s="69">
        <f t="shared" si="8"/>
        <v>0</v>
      </c>
      <c r="M55" s="67"/>
    </row>
    <row r="56" spans="1:13" s="37" customFormat="1" ht="59.4">
      <c r="A56" s="92" t="s">
        <v>199</v>
      </c>
      <c r="B56" s="92" t="s">
        <v>200</v>
      </c>
      <c r="C56" s="93">
        <v>22522</v>
      </c>
      <c r="D56" s="93" t="s">
        <v>32</v>
      </c>
      <c r="E56" s="94">
        <v>1</v>
      </c>
      <c r="F56" s="198">
        <f t="shared" si="5"/>
        <v>6.5406501406239784E-2</v>
      </c>
      <c r="G56" s="95">
        <v>20</v>
      </c>
      <c r="H56" s="94">
        <v>1</v>
      </c>
      <c r="I56" s="36">
        <f t="shared" si="6"/>
        <v>6.4106889803630482E-2</v>
      </c>
      <c r="J56" s="73">
        <v>19</v>
      </c>
      <c r="K56" s="68">
        <f t="shared" si="7"/>
        <v>6.4106889803630482E-2</v>
      </c>
      <c r="L56" s="69">
        <f t="shared" si="8"/>
        <v>8.8314585851073726E-2</v>
      </c>
      <c r="M56" s="67"/>
    </row>
    <row r="57" spans="1:13" s="37" customFormat="1" ht="39.6">
      <c r="A57" s="92" t="s">
        <v>201</v>
      </c>
      <c r="B57" s="92" t="s">
        <v>202</v>
      </c>
      <c r="C57" s="93">
        <v>22522</v>
      </c>
      <c r="D57" s="93" t="s">
        <v>32</v>
      </c>
      <c r="E57" s="94">
        <v>1</v>
      </c>
      <c r="F57" s="198">
        <f t="shared" si="5"/>
        <v>0.3270325070311989</v>
      </c>
      <c r="G57" s="95">
        <v>100</v>
      </c>
      <c r="H57" s="94">
        <v>1</v>
      </c>
      <c r="I57" s="36">
        <f t="shared" si="6"/>
        <v>0.33403063634523245</v>
      </c>
      <c r="J57" s="81">
        <v>99</v>
      </c>
      <c r="K57" s="68">
        <f t="shared" si="7"/>
        <v>0.33403063634523245</v>
      </c>
      <c r="L57" s="69">
        <f t="shared" si="8"/>
        <v>0.46016547364506838</v>
      </c>
      <c r="M57" s="67"/>
    </row>
    <row r="58" spans="1:13" s="37" customFormat="1" ht="21.6">
      <c r="A58" s="92" t="s">
        <v>203</v>
      </c>
      <c r="B58" s="92" t="s">
        <v>204</v>
      </c>
      <c r="C58" s="93">
        <v>22522</v>
      </c>
      <c r="D58" s="93" t="s">
        <v>32</v>
      </c>
      <c r="E58" s="94">
        <v>1</v>
      </c>
      <c r="F58" s="198">
        <f t="shared" si="5"/>
        <v>1.6351625351559946</v>
      </c>
      <c r="G58" s="95">
        <v>500</v>
      </c>
      <c r="H58" s="94">
        <v>1</v>
      </c>
      <c r="I58" s="36">
        <f t="shared" si="6"/>
        <v>1.6836493690532424</v>
      </c>
      <c r="J58" s="78">
        <v>499</v>
      </c>
      <c r="K58" s="68">
        <f t="shared" si="7"/>
        <v>1.6836493690532424</v>
      </c>
      <c r="L58" s="69">
        <f t="shared" si="8"/>
        <v>2.3194199126150417</v>
      </c>
      <c r="M58" s="67"/>
    </row>
    <row r="59" spans="1:13" s="37" customFormat="1" ht="53.4" customHeight="1">
      <c r="A59" s="92" t="s">
        <v>205</v>
      </c>
      <c r="B59" s="92" t="s">
        <v>206</v>
      </c>
      <c r="C59" s="93">
        <v>22522</v>
      </c>
      <c r="D59" s="93" t="s">
        <v>32</v>
      </c>
      <c r="E59" s="94">
        <v>1</v>
      </c>
      <c r="F59" s="198">
        <f t="shared" si="5"/>
        <v>1.6351625351559946</v>
      </c>
      <c r="G59" s="95">
        <v>500</v>
      </c>
      <c r="H59" s="94">
        <v>1</v>
      </c>
      <c r="I59" s="36">
        <f t="shared" si="6"/>
        <v>1.6735272285579323</v>
      </c>
      <c r="J59" s="73">
        <v>496</v>
      </c>
      <c r="K59" s="68">
        <f t="shared" si="7"/>
        <v>1.6735272285579323</v>
      </c>
      <c r="L59" s="69">
        <f t="shared" si="8"/>
        <v>2.3054755043227666</v>
      </c>
      <c r="M59" s="67"/>
    </row>
    <row r="60" spans="1:13" s="37" customFormat="1" ht="59.4">
      <c r="A60" s="92" t="s">
        <v>207</v>
      </c>
      <c r="B60" s="92" t="s">
        <v>208</v>
      </c>
      <c r="C60" s="93">
        <v>22522</v>
      </c>
      <c r="D60" s="93" t="s">
        <v>100</v>
      </c>
      <c r="E60" s="94">
        <v>1</v>
      </c>
      <c r="F60" s="198">
        <f t="shared" si="5"/>
        <v>0.16351625351559945</v>
      </c>
      <c r="G60" s="95">
        <v>50</v>
      </c>
      <c r="H60" s="94">
        <v>1</v>
      </c>
      <c r="I60" s="36">
        <f t="shared" si="6"/>
        <v>0.16870234158850125</v>
      </c>
      <c r="J60" s="73">
        <v>50</v>
      </c>
      <c r="K60" s="68">
        <f t="shared" si="7"/>
        <v>0.16870234158850125</v>
      </c>
      <c r="L60" s="69">
        <f t="shared" si="8"/>
        <v>0.23240680487124663</v>
      </c>
      <c r="M60" s="67"/>
    </row>
    <row r="61" spans="1:13" s="37" customFormat="1" ht="39.6">
      <c r="A61" s="92" t="s">
        <v>209</v>
      </c>
      <c r="B61" s="92" t="s">
        <v>210</v>
      </c>
      <c r="C61" s="93">
        <v>22611</v>
      </c>
      <c r="D61" s="93" t="s">
        <v>32</v>
      </c>
      <c r="E61" s="94">
        <v>3</v>
      </c>
      <c r="F61" s="198">
        <f t="shared" si="5"/>
        <v>0.9810975210935966</v>
      </c>
      <c r="G61" s="95">
        <v>300</v>
      </c>
      <c r="H61" s="94">
        <v>3</v>
      </c>
      <c r="I61" s="36">
        <f t="shared" si="6"/>
        <v>1.0088400026992375</v>
      </c>
      <c r="J61" s="73">
        <v>299</v>
      </c>
      <c r="K61" s="68">
        <f t="shared" si="7"/>
        <v>1.0088400026992375</v>
      </c>
      <c r="L61" s="69">
        <f t="shared" si="8"/>
        <v>1.3897926931300548</v>
      </c>
      <c r="M61" s="67"/>
    </row>
    <row r="62" spans="1:13" customFormat="1" ht="39.6">
      <c r="A62" s="92" t="s">
        <v>211</v>
      </c>
      <c r="B62" s="92" t="s">
        <v>212</v>
      </c>
      <c r="C62" s="93">
        <v>22413</v>
      </c>
      <c r="D62" s="93" t="s">
        <v>30</v>
      </c>
      <c r="E62" s="93">
        <v>1</v>
      </c>
      <c r="F62" s="199">
        <f t="shared" si="5"/>
        <v>0.86336581856236505</v>
      </c>
      <c r="G62" s="32">
        <v>264</v>
      </c>
      <c r="H62" s="93">
        <v>1</v>
      </c>
      <c r="I62" s="36">
        <f t="shared" si="6"/>
        <v>0.80977123962480602</v>
      </c>
      <c r="J62" s="133">
        <v>240</v>
      </c>
      <c r="K62" s="68">
        <f t="shared" si="7"/>
        <v>0.80977123962480602</v>
      </c>
      <c r="L62" s="69">
        <f t="shared" si="8"/>
        <v>1.1155526633819837</v>
      </c>
      <c r="M62" s="203"/>
    </row>
    <row r="63" spans="1:13" s="37" customFormat="1" ht="39.75" customHeight="1">
      <c r="A63" s="92" t="s">
        <v>213</v>
      </c>
      <c r="B63" s="92" t="s">
        <v>214</v>
      </c>
      <c r="C63" s="93">
        <v>22413</v>
      </c>
      <c r="D63" s="93" t="s">
        <v>27</v>
      </c>
      <c r="E63" s="94">
        <v>1</v>
      </c>
      <c r="F63" s="198">
        <f t="shared" si="5"/>
        <v>1.2852377526326115</v>
      </c>
      <c r="G63" s="95">
        <v>393</v>
      </c>
      <c r="H63" s="94">
        <v>1</v>
      </c>
      <c r="I63" s="36">
        <f t="shared" si="6"/>
        <v>1.0661987988393278</v>
      </c>
      <c r="J63" s="73">
        <v>316</v>
      </c>
      <c r="K63" s="68">
        <f t="shared" si="7"/>
        <v>1.0661987988393278</v>
      </c>
      <c r="L63" s="69">
        <f t="shared" si="8"/>
        <v>1.4688110067862787</v>
      </c>
      <c r="M63" s="67"/>
    </row>
    <row r="64" spans="1:13" s="37" customFormat="1" ht="42" customHeight="1">
      <c r="A64" s="103" t="s">
        <v>215</v>
      </c>
      <c r="B64" s="103" t="s">
        <v>216</v>
      </c>
      <c r="C64" s="103">
        <v>22413</v>
      </c>
      <c r="D64" s="103" t="s">
        <v>27</v>
      </c>
      <c r="E64" s="94">
        <v>1</v>
      </c>
      <c r="F64" s="198">
        <f t="shared" si="5"/>
        <v>1.2198312512263718</v>
      </c>
      <c r="G64" s="95">
        <v>373</v>
      </c>
      <c r="H64" s="94">
        <v>1</v>
      </c>
      <c r="I64" s="36">
        <f t="shared" si="6"/>
        <v>1.2517713745866794</v>
      </c>
      <c r="J64" s="73">
        <v>371</v>
      </c>
      <c r="K64" s="68">
        <f t="shared" si="7"/>
        <v>1.2517713745866794</v>
      </c>
      <c r="L64" s="69">
        <f t="shared" si="8"/>
        <v>1.72445849214465</v>
      </c>
      <c r="M64" s="67"/>
    </row>
    <row r="65" spans="1:13" s="37" customFormat="1" ht="59.4">
      <c r="A65" s="92" t="s">
        <v>66</v>
      </c>
      <c r="B65" s="92" t="s">
        <v>217</v>
      </c>
      <c r="C65" s="93">
        <v>22413</v>
      </c>
      <c r="D65" s="93" t="s">
        <v>27</v>
      </c>
      <c r="E65" s="94">
        <v>8</v>
      </c>
      <c r="F65" s="198">
        <f t="shared" si="5"/>
        <v>5.1017071096867026</v>
      </c>
      <c r="G65" s="32">
        <v>1560</v>
      </c>
      <c r="H65" s="94">
        <v>8</v>
      </c>
      <c r="I65" s="36">
        <f t="shared" si="6"/>
        <v>5.250016870234159</v>
      </c>
      <c r="J65" s="34">
        <v>1556</v>
      </c>
      <c r="K65" s="68">
        <f t="shared" si="7"/>
        <v>5.250016870234159</v>
      </c>
      <c r="L65" s="69">
        <f t="shared" si="8"/>
        <v>7.232499767593195</v>
      </c>
      <c r="M65" s="67"/>
    </row>
    <row r="66" spans="1:13" s="37" customFormat="1" ht="21.6">
      <c r="A66" s="92" t="s">
        <v>218</v>
      </c>
      <c r="B66" s="92" t="s">
        <v>219</v>
      </c>
      <c r="C66" s="92">
        <v>22413</v>
      </c>
      <c r="D66" s="92" t="s">
        <v>27</v>
      </c>
      <c r="E66" s="94">
        <v>1</v>
      </c>
      <c r="F66" s="198">
        <f t="shared" si="5"/>
        <v>1.2198312512263718</v>
      </c>
      <c r="G66" s="95">
        <v>373</v>
      </c>
      <c r="H66" s="94">
        <v>1</v>
      </c>
      <c r="I66" s="36">
        <f t="shared" si="6"/>
        <v>1.2517713745866794</v>
      </c>
      <c r="J66" s="73">
        <v>371</v>
      </c>
      <c r="K66" s="68">
        <f t="shared" si="7"/>
        <v>1.2517713745866794</v>
      </c>
      <c r="L66" s="69">
        <f t="shared" si="8"/>
        <v>1.72445849214465</v>
      </c>
      <c r="M66" s="67"/>
    </row>
    <row r="67" spans="1:13" s="37" customFormat="1" ht="21.6">
      <c r="A67" s="92" t="s">
        <v>220</v>
      </c>
      <c r="B67" s="92" t="s">
        <v>221</v>
      </c>
      <c r="C67" s="93">
        <v>22512</v>
      </c>
      <c r="D67" s="93" t="s">
        <v>32</v>
      </c>
      <c r="E67" s="94">
        <v>1</v>
      </c>
      <c r="F67" s="198">
        <f t="shared" si="5"/>
        <v>9.8109752109359669E-2</v>
      </c>
      <c r="G67" s="95">
        <v>30</v>
      </c>
      <c r="H67" s="94">
        <v>1</v>
      </c>
      <c r="I67" s="36">
        <f t="shared" si="6"/>
        <v>0.10122140495310075</v>
      </c>
      <c r="J67" s="34">
        <v>30</v>
      </c>
      <c r="K67" s="68">
        <f t="shared" si="7"/>
        <v>0.10122140495310075</v>
      </c>
      <c r="L67" s="69">
        <f t="shared" si="8"/>
        <v>0.13944408292274796</v>
      </c>
      <c r="M67" s="67"/>
    </row>
    <row r="68" spans="1:13" s="37" customFormat="1" ht="39.6">
      <c r="A68" s="92" t="s">
        <v>222</v>
      </c>
      <c r="B68" s="92" t="s">
        <v>223</v>
      </c>
      <c r="C68" s="93">
        <v>22512</v>
      </c>
      <c r="D68" s="93" t="s">
        <v>35</v>
      </c>
      <c r="E68" s="94">
        <v>8</v>
      </c>
      <c r="F68" s="198">
        <f t="shared" si="5"/>
        <v>0.78487801687487735</v>
      </c>
      <c r="G68" s="95">
        <v>240</v>
      </c>
      <c r="H68" s="94">
        <v>8</v>
      </c>
      <c r="I68" s="36">
        <f t="shared" si="6"/>
        <v>0.80977123962480602</v>
      </c>
      <c r="J68" s="34">
        <v>240</v>
      </c>
      <c r="K68" s="68">
        <f t="shared" si="7"/>
        <v>0.80977123962480602</v>
      </c>
      <c r="L68" s="69">
        <f t="shared" si="8"/>
        <v>1.1155526633819837</v>
      </c>
      <c r="M68" s="67"/>
    </row>
    <row r="69" spans="1:13" s="37" customFormat="1" ht="21.6">
      <c r="A69" s="92" t="s">
        <v>224</v>
      </c>
      <c r="B69" s="92" t="s">
        <v>225</v>
      </c>
      <c r="C69" s="93">
        <v>22522</v>
      </c>
      <c r="D69" s="93" t="s">
        <v>32</v>
      </c>
      <c r="E69" s="94">
        <v>1</v>
      </c>
      <c r="F69" s="198">
        <f t="shared" si="5"/>
        <v>6.5406501406239784E-2</v>
      </c>
      <c r="G69" s="95">
        <v>20</v>
      </c>
      <c r="H69" s="94">
        <v>1</v>
      </c>
      <c r="I69" s="36">
        <f t="shared" si="6"/>
        <v>6.7480936635400501E-2</v>
      </c>
      <c r="J69" s="34">
        <v>20</v>
      </c>
      <c r="K69" s="68">
        <f t="shared" si="7"/>
        <v>6.7480936635400501E-2</v>
      </c>
      <c r="L69" s="69">
        <f t="shared" si="8"/>
        <v>9.2962721948498653E-2</v>
      </c>
      <c r="M69" s="67"/>
    </row>
    <row r="70" spans="1:13" s="37" customFormat="1" ht="59.4">
      <c r="A70" s="92" t="s">
        <v>226</v>
      </c>
      <c r="B70" s="92" t="s">
        <v>227</v>
      </c>
      <c r="C70" s="93">
        <v>22522</v>
      </c>
      <c r="D70" s="93" t="s">
        <v>32</v>
      </c>
      <c r="E70" s="94">
        <v>3</v>
      </c>
      <c r="F70" s="198">
        <f t="shared" si="5"/>
        <v>0.14716462816403952</v>
      </c>
      <c r="G70" s="95">
        <v>45</v>
      </c>
      <c r="H70" s="94">
        <v>3</v>
      </c>
      <c r="I70" s="36">
        <f t="shared" si="6"/>
        <v>8.0977123962480607E-2</v>
      </c>
      <c r="J70" s="34">
        <v>24</v>
      </c>
      <c r="K70" s="68">
        <f t="shared" si="7"/>
        <v>8.0977123962480607E-2</v>
      </c>
      <c r="L70" s="69">
        <f t="shared" si="8"/>
        <v>0.11155526633819839</v>
      </c>
      <c r="M70" s="67"/>
    </row>
    <row r="71" spans="1:13" s="37" customFormat="1" ht="39.6">
      <c r="A71" s="92" t="s">
        <v>228</v>
      </c>
      <c r="B71" s="92" t="s">
        <v>229</v>
      </c>
      <c r="C71" s="93">
        <v>22522</v>
      </c>
      <c r="D71" s="93" t="s">
        <v>32</v>
      </c>
      <c r="E71" s="94">
        <v>2</v>
      </c>
      <c r="F71" s="198">
        <f t="shared" si="5"/>
        <v>0.65406501406239781</v>
      </c>
      <c r="G71" s="95">
        <v>200</v>
      </c>
      <c r="H71" s="94">
        <v>2</v>
      </c>
      <c r="I71" s="36">
        <f t="shared" si="6"/>
        <v>0.67480936635400501</v>
      </c>
      <c r="J71" s="34">
        <v>200</v>
      </c>
      <c r="K71" s="68">
        <f t="shared" si="7"/>
        <v>0.67480936635400501</v>
      </c>
      <c r="L71" s="69">
        <f t="shared" si="8"/>
        <v>0.9296272194849865</v>
      </c>
      <c r="M71" s="67"/>
    </row>
    <row r="72" spans="1:13" s="37" customFormat="1" ht="21.6">
      <c r="A72" s="92" t="s">
        <v>230</v>
      </c>
      <c r="B72" s="92" t="s">
        <v>231</v>
      </c>
      <c r="C72" s="93">
        <v>22522</v>
      </c>
      <c r="D72" s="93" t="s">
        <v>32</v>
      </c>
      <c r="E72" s="94">
        <v>125</v>
      </c>
      <c r="F72" s="198">
        <f t="shared" si="5"/>
        <v>0.20603047942965533</v>
      </c>
      <c r="G72" s="95">
        <v>63</v>
      </c>
      <c r="H72" s="94">
        <v>125</v>
      </c>
      <c r="I72" s="36">
        <f t="shared" si="6"/>
        <v>0.21256495040151155</v>
      </c>
      <c r="J72" s="34">
        <v>63</v>
      </c>
      <c r="K72" s="68">
        <f t="shared" si="7"/>
        <v>0.21256495040151155</v>
      </c>
      <c r="L72" s="69">
        <f t="shared" si="8"/>
        <v>0.29283257413777075</v>
      </c>
      <c r="M72" s="67"/>
    </row>
    <row r="73" spans="1:13" s="37" customFormat="1" ht="21.6">
      <c r="A73" s="92" t="s">
        <v>232</v>
      </c>
      <c r="B73" s="92" t="s">
        <v>233</v>
      </c>
      <c r="C73" s="93">
        <v>22522</v>
      </c>
      <c r="D73" s="93" t="s">
        <v>32</v>
      </c>
      <c r="E73" s="94">
        <v>8</v>
      </c>
      <c r="F73" s="198">
        <f t="shared" si="5"/>
        <v>0.52325201124991827</v>
      </c>
      <c r="G73" s="95">
        <v>160</v>
      </c>
      <c r="H73" s="94">
        <v>8</v>
      </c>
      <c r="I73" s="36">
        <f t="shared" si="6"/>
        <v>0.53984749308320401</v>
      </c>
      <c r="J73" s="34">
        <v>160</v>
      </c>
      <c r="K73" s="68">
        <f t="shared" si="7"/>
        <v>0.53984749308320401</v>
      </c>
      <c r="L73" s="69">
        <f t="shared" si="8"/>
        <v>0.74370177558798922</v>
      </c>
      <c r="M73" s="67"/>
    </row>
    <row r="74" spans="1:13" s="37" customFormat="1" ht="21.6">
      <c r="A74" s="92" t="s">
        <v>234</v>
      </c>
      <c r="B74" s="92" t="s">
        <v>235</v>
      </c>
      <c r="C74" s="93">
        <v>22522</v>
      </c>
      <c r="D74" s="93" t="s">
        <v>32</v>
      </c>
      <c r="E74" s="94">
        <v>1</v>
      </c>
      <c r="F74" s="198">
        <f t="shared" si="5"/>
        <v>0.9810975210935966</v>
      </c>
      <c r="G74" s="95">
        <v>300</v>
      </c>
      <c r="H74" s="94">
        <v>1</v>
      </c>
      <c r="I74" s="36">
        <f t="shared" si="6"/>
        <v>1.0122140495310075</v>
      </c>
      <c r="J74" s="34">
        <v>300</v>
      </c>
      <c r="K74" s="68">
        <f t="shared" si="7"/>
        <v>1.0122140495310075</v>
      </c>
      <c r="L74" s="69">
        <f t="shared" si="8"/>
        <v>1.3944408292274799</v>
      </c>
      <c r="M74" s="67"/>
    </row>
    <row r="75" spans="1:13" s="37" customFormat="1" ht="39.6">
      <c r="A75" s="112" t="s">
        <v>236</v>
      </c>
      <c r="B75" s="112" t="s">
        <v>237</v>
      </c>
      <c r="C75" s="94">
        <v>22512</v>
      </c>
      <c r="D75" s="94" t="s">
        <v>35</v>
      </c>
      <c r="E75" s="94">
        <v>8</v>
      </c>
      <c r="F75" s="198">
        <f t="shared" si="5"/>
        <v>0.78487801687487735</v>
      </c>
      <c r="G75" s="113">
        <v>240</v>
      </c>
      <c r="H75" s="94">
        <v>8</v>
      </c>
      <c r="I75" s="36">
        <f t="shared" si="6"/>
        <v>0.80977123962480602</v>
      </c>
      <c r="J75" s="73">
        <v>240</v>
      </c>
      <c r="K75" s="68">
        <f t="shared" si="7"/>
        <v>0.80977123962480602</v>
      </c>
      <c r="L75" s="69">
        <f t="shared" si="8"/>
        <v>1.1155526633819837</v>
      </c>
      <c r="M75" s="67"/>
    </row>
    <row r="76" spans="1:13" s="37" customFormat="1" ht="23.4" customHeight="1">
      <c r="A76" s="112" t="s">
        <v>238</v>
      </c>
      <c r="B76" s="195" t="s">
        <v>239</v>
      </c>
      <c r="C76" s="94">
        <v>22522</v>
      </c>
      <c r="D76" s="94" t="s">
        <v>32</v>
      </c>
      <c r="E76" s="94">
        <v>1</v>
      </c>
      <c r="F76" s="198">
        <f t="shared" si="5"/>
        <v>0.16351625351559945</v>
      </c>
      <c r="G76" s="95">
        <v>50</v>
      </c>
      <c r="H76" s="94">
        <v>1</v>
      </c>
      <c r="I76" s="36">
        <f t="shared" si="6"/>
        <v>0.16870234158850125</v>
      </c>
      <c r="J76" s="73">
        <v>50</v>
      </c>
      <c r="K76" s="68">
        <f t="shared" si="7"/>
        <v>0.16870234158850125</v>
      </c>
      <c r="L76" s="69">
        <f t="shared" si="8"/>
        <v>0.23240680487124663</v>
      </c>
      <c r="M76" s="67"/>
    </row>
    <row r="77" spans="1:13" ht="21.6">
      <c r="A77" s="112" t="s">
        <v>240</v>
      </c>
      <c r="B77" s="112" t="s">
        <v>241</v>
      </c>
      <c r="C77" s="94">
        <v>22522</v>
      </c>
      <c r="D77" s="94" t="s">
        <v>32</v>
      </c>
      <c r="E77" s="94">
        <v>1</v>
      </c>
      <c r="F77" s="198">
        <f t="shared" si="5"/>
        <v>1.6351625351559946</v>
      </c>
      <c r="G77" s="95">
        <v>500</v>
      </c>
      <c r="H77" s="94">
        <v>1</v>
      </c>
      <c r="I77" s="36">
        <f t="shared" si="6"/>
        <v>1.6870234158850126</v>
      </c>
      <c r="J77" s="34">
        <v>500</v>
      </c>
      <c r="K77" s="68">
        <f t="shared" si="7"/>
        <v>1.6870234158850126</v>
      </c>
      <c r="L77" s="69">
        <f t="shared" si="8"/>
        <v>2.3240680487124665</v>
      </c>
      <c r="M77" s="67"/>
    </row>
    <row r="78" spans="1:13" s="37" customFormat="1" ht="35.4" customHeight="1">
      <c r="A78" s="112" t="s">
        <v>242</v>
      </c>
      <c r="B78" s="112" t="s">
        <v>243</v>
      </c>
      <c r="C78" s="94">
        <v>22522</v>
      </c>
      <c r="D78" s="94" t="s">
        <v>32</v>
      </c>
      <c r="E78" s="94">
        <v>100</v>
      </c>
      <c r="F78" s="198">
        <f t="shared" si="5"/>
        <v>0.3270325070311989</v>
      </c>
      <c r="G78" s="95">
        <v>100</v>
      </c>
      <c r="H78" s="94">
        <v>100</v>
      </c>
      <c r="I78" s="36">
        <f t="shared" si="6"/>
        <v>0</v>
      </c>
      <c r="J78" s="73">
        <v>0</v>
      </c>
      <c r="K78" s="68">
        <f t="shared" si="7"/>
        <v>0</v>
      </c>
      <c r="L78" s="69">
        <f t="shared" si="8"/>
        <v>0</v>
      </c>
      <c r="M78" s="67"/>
    </row>
    <row r="79" spans="1:13" s="37" customFormat="1" ht="36.6" customHeight="1">
      <c r="A79" s="112" t="s">
        <v>244</v>
      </c>
      <c r="B79" s="112" t="s">
        <v>245</v>
      </c>
      <c r="C79" s="94">
        <v>22522</v>
      </c>
      <c r="D79" s="94" t="s">
        <v>32</v>
      </c>
      <c r="E79" s="94">
        <v>24</v>
      </c>
      <c r="F79" s="198">
        <f t="shared" si="5"/>
        <v>1.5697560337497547</v>
      </c>
      <c r="G79" s="95">
        <v>480</v>
      </c>
      <c r="H79" s="94">
        <v>24</v>
      </c>
      <c r="I79" s="36">
        <f t="shared" si="6"/>
        <v>1.5048248869694312</v>
      </c>
      <c r="J79" s="73">
        <v>446</v>
      </c>
      <c r="K79" s="68">
        <f t="shared" si="7"/>
        <v>1.5048248869694312</v>
      </c>
      <c r="L79" s="69">
        <f t="shared" si="8"/>
        <v>2.0730686994515199</v>
      </c>
      <c r="M79" s="67"/>
    </row>
    <row r="80" spans="1:13" s="37" customFormat="1" ht="59.4">
      <c r="A80" s="92" t="s">
        <v>46</v>
      </c>
      <c r="B80" s="92" t="s">
        <v>246</v>
      </c>
      <c r="C80" s="93">
        <v>22512</v>
      </c>
      <c r="D80" s="93" t="s">
        <v>29</v>
      </c>
      <c r="E80" s="32">
        <v>1</v>
      </c>
      <c r="F80" s="198">
        <f t="shared" si="5"/>
        <v>9.8109752109359669E-2</v>
      </c>
      <c r="G80" s="95">
        <v>30</v>
      </c>
      <c r="H80" s="32">
        <v>1</v>
      </c>
      <c r="I80" s="36">
        <f t="shared" si="6"/>
        <v>0.10122140495310075</v>
      </c>
      <c r="J80" s="34">
        <v>30</v>
      </c>
      <c r="K80" s="68">
        <f t="shared" si="7"/>
        <v>0.10122140495310075</v>
      </c>
      <c r="L80" s="69">
        <f t="shared" si="8"/>
        <v>0.13944408292274796</v>
      </c>
      <c r="M80" s="67"/>
    </row>
    <row r="81" spans="1:13" s="37" customFormat="1" ht="39.6">
      <c r="A81" s="92" t="s">
        <v>247</v>
      </c>
      <c r="B81" s="92" t="s">
        <v>248</v>
      </c>
      <c r="C81" s="93">
        <v>22522</v>
      </c>
      <c r="D81" s="93" t="s">
        <v>100</v>
      </c>
      <c r="E81" s="32">
        <v>1</v>
      </c>
      <c r="F81" s="198">
        <f t="shared" si="5"/>
        <v>0.9810975210935966</v>
      </c>
      <c r="G81" s="95">
        <v>300</v>
      </c>
      <c r="H81" s="32">
        <v>1</v>
      </c>
      <c r="I81" s="36">
        <f t="shared" si="6"/>
        <v>1.0122140495310075</v>
      </c>
      <c r="J81" s="34">
        <v>300</v>
      </c>
      <c r="K81" s="68">
        <f t="shared" si="7"/>
        <v>1.0122140495310075</v>
      </c>
      <c r="L81" s="69">
        <f t="shared" si="8"/>
        <v>1.3944408292274799</v>
      </c>
      <c r="M81" s="67"/>
    </row>
    <row r="82" spans="1:13" s="37" customFormat="1" ht="39.6">
      <c r="A82" s="92" t="s">
        <v>249</v>
      </c>
      <c r="B82" s="92" t="s">
        <v>250</v>
      </c>
      <c r="C82" s="93">
        <v>22522</v>
      </c>
      <c r="D82" s="93" t="s">
        <v>32</v>
      </c>
      <c r="E82" s="32">
        <v>8</v>
      </c>
      <c r="F82" s="198">
        <f t="shared" si="5"/>
        <v>0.26162600562495913</v>
      </c>
      <c r="G82" s="95">
        <v>80</v>
      </c>
      <c r="H82" s="32">
        <v>8</v>
      </c>
      <c r="I82" s="36">
        <f t="shared" si="6"/>
        <v>0.23618327822390173</v>
      </c>
      <c r="J82" s="34">
        <v>70</v>
      </c>
      <c r="K82" s="68">
        <f t="shared" si="7"/>
        <v>0.23618327822390173</v>
      </c>
      <c r="L82" s="69">
        <f t="shared" si="8"/>
        <v>0.32536952681974529</v>
      </c>
      <c r="M82" s="67"/>
    </row>
    <row r="83" spans="1:13" s="37" customFormat="1" ht="39.6">
      <c r="A83" s="92" t="s">
        <v>251</v>
      </c>
      <c r="B83" s="92" t="s">
        <v>252</v>
      </c>
      <c r="C83" s="93">
        <v>22522</v>
      </c>
      <c r="D83" s="93" t="s">
        <v>32</v>
      </c>
      <c r="E83" s="32">
        <v>8</v>
      </c>
      <c r="F83" s="198">
        <f t="shared" si="5"/>
        <v>0.62790241349990195</v>
      </c>
      <c r="G83" s="101">
        <v>192</v>
      </c>
      <c r="H83" s="32">
        <v>8</v>
      </c>
      <c r="I83" s="36">
        <f t="shared" si="6"/>
        <v>0.63432080437276472</v>
      </c>
      <c r="J83" s="34">
        <v>188</v>
      </c>
      <c r="K83" s="68">
        <f t="shared" si="7"/>
        <v>0.63432080437276472</v>
      </c>
      <c r="L83" s="69">
        <f t="shared" si="8"/>
        <v>0.87384958631588727</v>
      </c>
      <c r="M83" s="67"/>
    </row>
    <row r="84" spans="1:13" s="37" customFormat="1" ht="39" customHeight="1">
      <c r="A84" s="92" t="s">
        <v>253</v>
      </c>
      <c r="B84" s="114" t="s">
        <v>61</v>
      </c>
      <c r="C84" s="104">
        <v>22512</v>
      </c>
      <c r="D84" s="115" t="s">
        <v>29</v>
      </c>
      <c r="E84" s="32">
        <v>1</v>
      </c>
      <c r="F84" s="198">
        <f t="shared" si="5"/>
        <v>6.5406501406239784E-2</v>
      </c>
      <c r="G84" s="95">
        <v>20</v>
      </c>
      <c r="H84" s="32">
        <v>1</v>
      </c>
      <c r="I84" s="36">
        <f t="shared" si="6"/>
        <v>6.7480936635400501E-2</v>
      </c>
      <c r="J84" s="73">
        <v>20</v>
      </c>
      <c r="K84" s="68">
        <f t="shared" si="7"/>
        <v>6.7480936635400501E-2</v>
      </c>
      <c r="L84" s="69">
        <f t="shared" si="8"/>
        <v>9.2962721948498653E-2</v>
      </c>
      <c r="M84" s="67"/>
    </row>
    <row r="85" spans="1:13" ht="16.95" customHeight="1">
      <c r="A85" s="110"/>
      <c r="B85" s="196" t="s">
        <v>457</v>
      </c>
      <c r="C85" s="108"/>
      <c r="D85" s="108"/>
      <c r="E85" s="32">
        <f t="shared" ref="E85:L85" si="9">SUM(E42:E84)</f>
        <v>376</v>
      </c>
      <c r="F85" s="101">
        <f t="shared" si="9"/>
        <v>31.077899143174829</v>
      </c>
      <c r="G85" s="101">
        <f t="shared" si="9"/>
        <v>9503</v>
      </c>
      <c r="H85" s="125">
        <f t="shared" si="9"/>
        <v>376</v>
      </c>
      <c r="I85" s="68">
        <f t="shared" si="9"/>
        <v>30.558742155341115</v>
      </c>
      <c r="J85" s="33">
        <f t="shared" si="9"/>
        <v>9057</v>
      </c>
      <c r="K85" s="68">
        <f t="shared" si="9"/>
        <v>30.558742155341115</v>
      </c>
      <c r="L85" s="69">
        <f t="shared" si="9"/>
        <v>42.098168634377593</v>
      </c>
      <c r="M85" s="67"/>
    </row>
    <row r="86" spans="1:13" ht="33.75" customHeight="1">
      <c r="A86" s="110"/>
      <c r="B86" s="197" t="s">
        <v>458</v>
      </c>
      <c r="C86" s="117"/>
      <c r="D86" s="118"/>
      <c r="E86" s="205">
        <f t="shared" ref="E86:K86" si="10">E85+E40</f>
        <v>21514</v>
      </c>
      <c r="F86" s="101">
        <f t="shared" si="10"/>
        <v>100</v>
      </c>
      <c r="G86" s="95">
        <f t="shared" si="10"/>
        <v>30578</v>
      </c>
      <c r="H86" s="125">
        <f t="shared" si="10"/>
        <v>21514</v>
      </c>
      <c r="I86" s="68">
        <f t="shared" si="10"/>
        <v>100</v>
      </c>
      <c r="J86" s="82">
        <f t="shared" si="10"/>
        <v>29638</v>
      </c>
      <c r="K86" s="68">
        <f t="shared" si="10"/>
        <v>100</v>
      </c>
      <c r="L86" s="69">
        <f>L85+L40/2</f>
        <v>89.929813144928858</v>
      </c>
      <c r="M86" s="67"/>
    </row>
    <row r="87" spans="1:13" ht="18.600000000000001">
      <c r="A87" s="84"/>
      <c r="B87" s="321" t="s">
        <v>36</v>
      </c>
      <c r="C87" s="321"/>
      <c r="D87" s="85">
        <f>K86</f>
        <v>100</v>
      </c>
      <c r="E87" s="71"/>
      <c r="F87" s="71"/>
      <c r="G87" s="71"/>
      <c r="H87" s="41"/>
      <c r="I87" s="41"/>
      <c r="J87" s="45"/>
      <c r="K87" s="41"/>
      <c r="L87" s="41"/>
      <c r="M87" s="41"/>
    </row>
    <row r="88" spans="1:13" ht="18.600000000000001">
      <c r="A88" s="84"/>
      <c r="B88" s="322" t="s">
        <v>37</v>
      </c>
      <c r="C88" s="323"/>
      <c r="D88" s="85">
        <f>L86</f>
        <v>89.929813144928858</v>
      </c>
      <c r="E88" s="71"/>
      <c r="F88" s="71"/>
      <c r="G88" s="71"/>
      <c r="H88" s="41"/>
      <c r="I88" s="41"/>
      <c r="J88" s="45"/>
      <c r="K88" s="41"/>
      <c r="L88" s="41"/>
      <c r="M88" s="41"/>
    </row>
    <row r="89" spans="1:13" ht="18.600000000000001">
      <c r="A89" s="84"/>
      <c r="B89" s="321" t="s">
        <v>38</v>
      </c>
      <c r="C89" s="321"/>
      <c r="D89" s="85">
        <f>J86/G86*100</f>
        <v>96.925894433906734</v>
      </c>
      <c r="E89" s="71"/>
      <c r="F89" s="71"/>
      <c r="G89" s="71"/>
      <c r="H89" s="41"/>
      <c r="I89" s="41"/>
      <c r="J89" s="129"/>
      <c r="K89" s="41"/>
      <c r="L89" s="41"/>
      <c r="M89" s="41"/>
    </row>
    <row r="90" spans="1:13" ht="19.8">
      <c r="B90" s="11"/>
      <c r="C90" s="109"/>
      <c r="D90" s="12"/>
      <c r="J90" s="130"/>
    </row>
    <row r="91" spans="1:13">
      <c r="B91" s="10" t="s">
        <v>39</v>
      </c>
      <c r="C91" s="86" t="s">
        <v>40</v>
      </c>
      <c r="J91" s="131" t="s">
        <v>41</v>
      </c>
    </row>
    <row r="92" spans="1:13">
      <c r="B92" s="65" t="s">
        <v>60</v>
      </c>
      <c r="C92" s="86" t="s">
        <v>65</v>
      </c>
      <c r="J92" s="131" t="s">
        <v>13</v>
      </c>
    </row>
    <row r="93" spans="1:13">
      <c r="B93" s="65" t="s">
        <v>63</v>
      </c>
      <c r="C93" s="86" t="s">
        <v>73</v>
      </c>
      <c r="J93" s="131" t="s">
        <v>43</v>
      </c>
    </row>
    <row r="94" spans="1:13">
      <c r="B94" s="10" t="s">
        <v>47</v>
      </c>
    </row>
    <row r="95" spans="1:13">
      <c r="B95" s="10" t="s">
        <v>47</v>
      </c>
      <c r="D95" s="10" t="s">
        <v>47</v>
      </c>
    </row>
    <row r="96" spans="1:13">
      <c r="B96" s="10" t="s">
        <v>47</v>
      </c>
    </row>
    <row r="97" spans="2:3">
      <c r="B97" s="10" t="s">
        <v>47</v>
      </c>
      <c r="C97" s="86" t="s">
        <v>47</v>
      </c>
    </row>
    <row r="98" spans="2:3">
      <c r="B98" s="10" t="s">
        <v>47</v>
      </c>
    </row>
    <row r="99" spans="2:3">
      <c r="B99" s="10" t="s">
        <v>47</v>
      </c>
      <c r="C99" s="86" t="s">
        <v>47</v>
      </c>
    </row>
  </sheetData>
  <mergeCells count="26">
    <mergeCell ref="B87:C87"/>
    <mergeCell ref="B88:C88"/>
    <mergeCell ref="B89:C89"/>
    <mergeCell ref="H11:L11"/>
    <mergeCell ref="M11:M12"/>
    <mergeCell ref="A13:B13"/>
    <mergeCell ref="A41:B41"/>
    <mergeCell ref="A11:A12"/>
    <mergeCell ref="B11:B12"/>
    <mergeCell ref="C11:C12"/>
    <mergeCell ref="D11:D12"/>
    <mergeCell ref="E11:G11"/>
    <mergeCell ref="H6:I6"/>
    <mergeCell ref="A7:B7"/>
    <mergeCell ref="D7:G7"/>
    <mergeCell ref="H7:I7"/>
    <mergeCell ref="A1:P1"/>
    <mergeCell ref="A2:P2"/>
    <mergeCell ref="A3:P3"/>
    <mergeCell ref="A4:P4"/>
    <mergeCell ref="A5:P5"/>
    <mergeCell ref="A8:B8"/>
    <mergeCell ref="A9:B9"/>
    <mergeCell ref="A10:B10"/>
    <mergeCell ref="A6:B6"/>
    <mergeCell ref="D6:G6"/>
  </mergeCells>
  <pageMargins left="0.7" right="0.7" top="0.75" bottom="0.75" header="0.3" footer="0.3"/>
  <pageSetup paperSize="9" scale="6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1"/>
  <sheetViews>
    <sheetView topLeftCell="A13" workbookViewId="0">
      <selection activeCell="H40" sqref="H1:L1048576"/>
    </sheetView>
  </sheetViews>
  <sheetFormatPr defaultColWidth="8.88671875" defaultRowHeight="14.4"/>
  <cols>
    <col min="1" max="1" width="19.33203125" style="39" customWidth="1"/>
    <col min="2" max="2" width="63.5546875" style="39" customWidth="1"/>
    <col min="3" max="3" width="7.44140625" style="39" customWidth="1"/>
    <col min="4" max="4" width="8.44140625" style="39" bestFit="1" customWidth="1"/>
    <col min="5" max="5" width="7.33203125" style="39" customWidth="1"/>
    <col min="6" max="6" width="6.88671875" style="39" bestFit="1" customWidth="1"/>
    <col min="7" max="7" width="8.88671875" style="39"/>
    <col min="8" max="8" width="8" style="216" bestFit="1" customWidth="1"/>
    <col min="9" max="9" width="7.33203125" style="216" bestFit="1" customWidth="1"/>
    <col min="10" max="10" width="8.33203125" style="216" bestFit="1" customWidth="1"/>
    <col min="11" max="11" width="8.44140625" style="216" bestFit="1" customWidth="1"/>
    <col min="12" max="12" width="21.109375" style="216" bestFit="1" customWidth="1"/>
    <col min="13" max="16384" width="8.88671875" style="39"/>
  </cols>
  <sheetData>
    <row r="1" spans="1:16" ht="19.2" customHeight="1">
      <c r="A1" s="287" t="s">
        <v>54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</row>
    <row r="2" spans="1:16" ht="16.95" customHeight="1">
      <c r="A2" s="287" t="s">
        <v>57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</row>
    <row r="3" spans="1:16" ht="20.399999999999999" customHeight="1">
      <c r="A3" s="287" t="s">
        <v>0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</row>
    <row r="4" spans="1:16" ht="24">
      <c r="A4" s="305" t="s">
        <v>1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</row>
    <row r="5" spans="1:16" ht="27.6" customHeight="1">
      <c r="A5" s="305" t="s">
        <v>92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</row>
    <row r="6" spans="1:16" s="216" customFormat="1" ht="27.6" customHeight="1">
      <c r="A6" s="284" t="s">
        <v>93</v>
      </c>
      <c r="B6" s="284"/>
      <c r="C6" s="87"/>
      <c r="D6" s="285" t="s">
        <v>3</v>
      </c>
      <c r="E6" s="285"/>
      <c r="F6" s="285"/>
      <c r="G6" s="285"/>
      <c r="H6" s="286">
        <v>4990000</v>
      </c>
      <c r="I6" s="286"/>
      <c r="J6" s="88"/>
      <c r="K6" s="88"/>
      <c r="L6" s="88"/>
      <c r="M6" s="88"/>
      <c r="N6" s="88"/>
      <c r="O6" s="88"/>
      <c r="P6" s="88"/>
    </row>
    <row r="7" spans="1:16" s="216" customFormat="1" ht="21">
      <c r="A7" s="284" t="s">
        <v>256</v>
      </c>
      <c r="B7" s="284"/>
      <c r="C7" s="89"/>
      <c r="D7" s="344" t="s">
        <v>4</v>
      </c>
      <c r="E7" s="285"/>
      <c r="F7" s="285"/>
      <c r="G7" s="285"/>
      <c r="H7" s="286">
        <v>4446277.6500000004</v>
      </c>
      <c r="I7" s="286"/>
      <c r="J7" s="121">
        <f>H7/H6*100</f>
        <v>89.103760521042091</v>
      </c>
      <c r="K7" s="88"/>
      <c r="L7" s="88"/>
      <c r="M7" s="88"/>
      <c r="N7" s="88"/>
      <c r="O7" s="88"/>
      <c r="P7" s="88"/>
    </row>
    <row r="8" spans="1:16" s="216" customFormat="1" ht="21">
      <c r="A8" s="284" t="s">
        <v>95</v>
      </c>
      <c r="B8" s="284"/>
      <c r="C8" s="87"/>
      <c r="D8" s="87"/>
      <c r="E8" s="90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</row>
    <row r="9" spans="1:16" s="216" customFormat="1" ht="21">
      <c r="A9" s="284" t="s">
        <v>257</v>
      </c>
      <c r="B9" s="284"/>
      <c r="C9" s="87"/>
      <c r="D9" s="87"/>
      <c r="E9" s="90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</row>
    <row r="10" spans="1:16" s="216" customFormat="1" ht="21">
      <c r="A10" s="284" t="s">
        <v>97</v>
      </c>
      <c r="B10" s="284"/>
      <c r="C10" s="87"/>
      <c r="D10" s="87"/>
      <c r="E10" s="90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</row>
    <row r="11" spans="1:16" s="216" customFormat="1">
      <c r="A11" s="209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/>
      <c r="N11"/>
      <c r="O11"/>
      <c r="P11"/>
    </row>
    <row r="12" spans="1:16" s="216" customFormat="1" ht="17.399999999999999" customHeight="1">
      <c r="A12" s="340" t="s">
        <v>15</v>
      </c>
      <c r="B12" s="330" t="s">
        <v>16</v>
      </c>
      <c r="C12" s="340" t="s">
        <v>17</v>
      </c>
      <c r="D12" s="342" t="s">
        <v>18</v>
      </c>
      <c r="E12" s="324" t="s">
        <v>19</v>
      </c>
      <c r="F12" s="324"/>
      <c r="G12" s="324"/>
      <c r="H12" s="324" t="s">
        <v>20</v>
      </c>
      <c r="I12" s="324"/>
      <c r="J12" s="324"/>
      <c r="K12" s="324"/>
      <c r="L12" s="324"/>
      <c r="M12" s="324" t="s">
        <v>21</v>
      </c>
    </row>
    <row r="13" spans="1:16" s="216" customFormat="1" ht="48.6" customHeight="1">
      <c r="A13" s="341"/>
      <c r="B13" s="331"/>
      <c r="C13" s="341"/>
      <c r="D13" s="342"/>
      <c r="E13" s="122" t="s">
        <v>22</v>
      </c>
      <c r="F13" s="122" t="s">
        <v>23</v>
      </c>
      <c r="G13" s="122" t="s">
        <v>24</v>
      </c>
      <c r="H13" s="122" t="s">
        <v>22</v>
      </c>
      <c r="I13" s="122" t="s">
        <v>23</v>
      </c>
      <c r="J13" s="122" t="s">
        <v>24</v>
      </c>
      <c r="K13" s="217" t="s">
        <v>25</v>
      </c>
      <c r="L13" s="217" t="s">
        <v>26</v>
      </c>
      <c r="M13" s="324"/>
    </row>
    <row r="14" spans="1:16" s="216" customFormat="1" ht="19.8">
      <c r="A14" s="337" t="s">
        <v>48</v>
      </c>
      <c r="B14" s="337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6" s="216" customFormat="1" ht="35.25" customHeight="1">
      <c r="A15" s="92" t="s">
        <v>258</v>
      </c>
      <c r="B15" s="218" t="s">
        <v>259</v>
      </c>
      <c r="C15" s="219">
        <v>31157</v>
      </c>
      <c r="D15" s="220" t="s">
        <v>35</v>
      </c>
      <c r="E15" s="221">
        <v>5000</v>
      </c>
      <c r="F15" s="134">
        <v>0.28000000000000003</v>
      </c>
      <c r="G15" s="100">
        <v>25</v>
      </c>
      <c r="H15" s="221">
        <v>5000</v>
      </c>
      <c r="I15" s="48">
        <f>J15/9040*100</f>
        <v>0.27654867256637167</v>
      </c>
      <c r="J15" s="49">
        <v>25</v>
      </c>
      <c r="K15" s="46">
        <f>H15/E15*F15</f>
        <v>0.28000000000000003</v>
      </c>
      <c r="L15" s="46">
        <f>I15/F15*100</f>
        <v>98.767383059418449</v>
      </c>
      <c r="M15" s="46"/>
    </row>
    <row r="16" spans="1:16" s="216" customFormat="1" ht="55.2">
      <c r="A16" s="92" t="s">
        <v>260</v>
      </c>
      <c r="B16" s="218" t="s">
        <v>261</v>
      </c>
      <c r="C16" s="31">
        <v>31157</v>
      </c>
      <c r="D16" s="30" t="s">
        <v>64</v>
      </c>
      <c r="E16" s="100">
        <v>1000</v>
      </c>
      <c r="F16" s="134">
        <v>0.55000000000000004</v>
      </c>
      <c r="G16" s="134">
        <v>50</v>
      </c>
      <c r="H16" s="100">
        <v>1000</v>
      </c>
      <c r="I16" s="48">
        <f t="shared" ref="I16:I20" si="0">J16/9040*100</f>
        <v>0</v>
      </c>
      <c r="J16" s="48">
        <v>0</v>
      </c>
      <c r="K16" s="46">
        <f t="shared" ref="K16:K41" si="1">H16/E16*F16</f>
        <v>0.55000000000000004</v>
      </c>
      <c r="L16" s="46">
        <f t="shared" ref="L16:L20" si="2">I16/F16*100</f>
        <v>0</v>
      </c>
      <c r="M16" s="46"/>
    </row>
    <row r="17" spans="1:13" s="216" customFormat="1" ht="19.8">
      <c r="A17" s="92" t="s">
        <v>262</v>
      </c>
      <c r="B17" s="218" t="s">
        <v>263</v>
      </c>
      <c r="C17" s="31">
        <v>31157</v>
      </c>
      <c r="D17" s="30" t="s">
        <v>35</v>
      </c>
      <c r="E17" s="100">
        <v>7500</v>
      </c>
      <c r="F17" s="134">
        <v>20.74</v>
      </c>
      <c r="G17" s="134">
        <v>1875</v>
      </c>
      <c r="H17" s="100">
        <v>7500</v>
      </c>
      <c r="I17" s="48">
        <f t="shared" si="0"/>
        <v>19.314159292035399</v>
      </c>
      <c r="J17" s="48">
        <v>1746</v>
      </c>
      <c r="K17" s="46">
        <f t="shared" si="1"/>
        <v>20.74</v>
      </c>
      <c r="L17" s="46">
        <f t="shared" si="2"/>
        <v>93.125165342504332</v>
      </c>
      <c r="M17" s="46"/>
    </row>
    <row r="18" spans="1:13" s="216" customFormat="1" ht="19.8">
      <c r="A18" s="92" t="s">
        <v>264</v>
      </c>
      <c r="B18" s="218" t="s">
        <v>265</v>
      </c>
      <c r="C18" s="31">
        <v>31157</v>
      </c>
      <c r="D18" s="30" t="s">
        <v>45</v>
      </c>
      <c r="E18" s="100">
        <v>11</v>
      </c>
      <c r="F18" s="134">
        <v>12.17</v>
      </c>
      <c r="G18" s="100">
        <v>1100</v>
      </c>
      <c r="H18" s="100">
        <v>11</v>
      </c>
      <c r="I18" s="48">
        <f t="shared" si="0"/>
        <v>12.057522123893804</v>
      </c>
      <c r="J18" s="50">
        <v>1090</v>
      </c>
      <c r="K18" s="46">
        <f t="shared" si="1"/>
        <v>12.17</v>
      </c>
      <c r="L18" s="46">
        <f t="shared" si="2"/>
        <v>99.075777517615478</v>
      </c>
      <c r="M18" s="46"/>
    </row>
    <row r="19" spans="1:13" s="216" customFormat="1" ht="19.8">
      <c r="A19" s="92" t="s">
        <v>266</v>
      </c>
      <c r="B19" s="218" t="s">
        <v>267</v>
      </c>
      <c r="C19" s="31">
        <v>31157</v>
      </c>
      <c r="D19" s="30" t="s">
        <v>100</v>
      </c>
      <c r="E19" s="100">
        <v>1</v>
      </c>
      <c r="F19" s="134">
        <v>5.53</v>
      </c>
      <c r="G19" s="133">
        <v>500</v>
      </c>
      <c r="H19" s="100">
        <v>1</v>
      </c>
      <c r="I19" s="48">
        <f t="shared" si="0"/>
        <v>5.5199115044247788</v>
      </c>
      <c r="J19" s="51">
        <v>499</v>
      </c>
      <c r="K19" s="46">
        <f t="shared" si="1"/>
        <v>5.53</v>
      </c>
      <c r="L19" s="46">
        <f t="shared" si="2"/>
        <v>99.817567891948983</v>
      </c>
      <c r="M19" s="46"/>
    </row>
    <row r="20" spans="1:13" s="216" customFormat="1" ht="19.8">
      <c r="A20" s="92" t="s">
        <v>268</v>
      </c>
      <c r="B20" s="218" t="s">
        <v>269</v>
      </c>
      <c r="C20" s="31">
        <v>31157</v>
      </c>
      <c r="D20" s="30" t="s">
        <v>64</v>
      </c>
      <c r="E20" s="100">
        <v>1</v>
      </c>
      <c r="F20" s="134">
        <v>5.53</v>
      </c>
      <c r="G20" s="133">
        <v>500</v>
      </c>
      <c r="H20" s="100">
        <v>1</v>
      </c>
      <c r="I20" s="48">
        <f t="shared" si="0"/>
        <v>5.5309734513274336</v>
      </c>
      <c r="J20" s="49">
        <v>500</v>
      </c>
      <c r="K20" s="46">
        <f t="shared" si="1"/>
        <v>5.53</v>
      </c>
      <c r="L20" s="46">
        <f t="shared" si="2"/>
        <v>100.01760309814527</v>
      </c>
      <c r="M20" s="46"/>
    </row>
    <row r="21" spans="1:13" s="216" customFormat="1" ht="18.600000000000001">
      <c r="A21" s="338" t="s">
        <v>76</v>
      </c>
      <c r="B21" s="338"/>
      <c r="C21" s="45"/>
      <c r="D21" s="45"/>
      <c r="E21" s="53">
        <f t="shared" ref="E21:K21" si="3">SUM(E15:E20)</f>
        <v>13513</v>
      </c>
      <c r="F21" s="46">
        <f t="shared" si="3"/>
        <v>44.800000000000004</v>
      </c>
      <c r="G21" s="53">
        <f t="shared" si="3"/>
        <v>4050</v>
      </c>
      <c r="H21" s="53">
        <f t="shared" si="3"/>
        <v>13513</v>
      </c>
      <c r="I21" s="46">
        <f t="shared" si="3"/>
        <v>42.699115044247783</v>
      </c>
      <c r="J21" s="53">
        <f t="shared" si="3"/>
        <v>3860</v>
      </c>
      <c r="K21" s="46">
        <f t="shared" si="3"/>
        <v>44.800000000000004</v>
      </c>
      <c r="L21" s="222">
        <f>SUM(L15:L20)/9</f>
        <v>54.53372187884807</v>
      </c>
      <c r="M21" s="46"/>
    </row>
    <row r="22" spans="1:13" s="216" customFormat="1" ht="18.600000000000001">
      <c r="A22" s="338" t="s">
        <v>49</v>
      </c>
      <c r="B22" s="338"/>
      <c r="C22" s="45"/>
      <c r="D22" s="45"/>
      <c r="E22" s="45"/>
      <c r="F22" s="45"/>
      <c r="G22" s="45"/>
      <c r="H22" s="45"/>
      <c r="I22" s="45"/>
      <c r="J22" s="45"/>
      <c r="K22" s="46"/>
      <c r="L22" s="45"/>
      <c r="M22" s="46"/>
    </row>
    <row r="23" spans="1:13" s="216" customFormat="1" ht="50.25" customHeight="1">
      <c r="A23" s="92" t="s">
        <v>270</v>
      </c>
      <c r="B23" s="92" t="s">
        <v>271</v>
      </c>
      <c r="C23" s="92">
        <v>22411</v>
      </c>
      <c r="D23" s="92" t="s">
        <v>27</v>
      </c>
      <c r="E23" s="99">
        <v>10</v>
      </c>
      <c r="F23" s="99">
        <v>11.06</v>
      </c>
      <c r="G23" s="133">
        <v>1000</v>
      </c>
      <c r="H23" s="99">
        <v>10</v>
      </c>
      <c r="I23" s="48">
        <f>J23/9040*100</f>
        <v>11.006637168141593</v>
      </c>
      <c r="J23" s="51">
        <v>995</v>
      </c>
      <c r="K23" s="46">
        <f t="shared" si="1"/>
        <v>11.06</v>
      </c>
      <c r="L23" s="46">
        <f t="shared" ref="L23:L41" si="4">I23/F23*100</f>
        <v>99.51751508265454</v>
      </c>
      <c r="M23" s="46"/>
    </row>
    <row r="24" spans="1:13" s="216" customFormat="1" ht="39.6">
      <c r="A24" s="92" t="s">
        <v>272</v>
      </c>
      <c r="B24" s="92" t="s">
        <v>273</v>
      </c>
      <c r="C24" s="92">
        <v>22413</v>
      </c>
      <c r="D24" s="92" t="s">
        <v>27</v>
      </c>
      <c r="E24" s="99">
        <v>1</v>
      </c>
      <c r="F24" s="99">
        <v>2.88</v>
      </c>
      <c r="G24" s="100">
        <v>260</v>
      </c>
      <c r="H24" s="99">
        <v>1</v>
      </c>
      <c r="I24" s="48">
        <f t="shared" ref="I24:I41" si="5">J24/9040*100</f>
        <v>2.8761061946902653</v>
      </c>
      <c r="J24" s="49">
        <v>260</v>
      </c>
      <c r="K24" s="46">
        <f t="shared" ref="K24:K34" si="6">H24/E24*F24</f>
        <v>2.88</v>
      </c>
      <c r="L24" s="46">
        <f t="shared" ref="L24:L34" si="7">I24/F24*100</f>
        <v>99.864798426745324</v>
      </c>
      <c r="M24" s="46"/>
    </row>
    <row r="25" spans="1:13" s="216" customFormat="1" ht="37.200000000000003" customHeight="1">
      <c r="A25" s="92" t="s">
        <v>274</v>
      </c>
      <c r="B25" s="92" t="s">
        <v>275</v>
      </c>
      <c r="C25" s="92">
        <v>22512</v>
      </c>
      <c r="D25" s="92" t="s">
        <v>100</v>
      </c>
      <c r="E25" s="99">
        <v>1</v>
      </c>
      <c r="F25" s="99">
        <v>0.33</v>
      </c>
      <c r="G25" s="134">
        <v>30</v>
      </c>
      <c r="H25" s="99">
        <v>1</v>
      </c>
      <c r="I25" s="48">
        <f t="shared" si="5"/>
        <v>0.33185840707964603</v>
      </c>
      <c r="J25" s="48">
        <v>30</v>
      </c>
      <c r="K25" s="46">
        <f t="shared" si="6"/>
        <v>0.33</v>
      </c>
      <c r="L25" s="46">
        <f t="shared" si="7"/>
        <v>100.5631536604988</v>
      </c>
      <c r="M25" s="46"/>
    </row>
    <row r="26" spans="1:13" s="216" customFormat="1" ht="18" customHeight="1">
      <c r="A26" s="92" t="s">
        <v>276</v>
      </c>
      <c r="B26" s="92" t="s">
        <v>277</v>
      </c>
      <c r="C26" s="92">
        <v>22512</v>
      </c>
      <c r="D26" s="92" t="s">
        <v>100</v>
      </c>
      <c r="E26" s="99">
        <v>1</v>
      </c>
      <c r="F26" s="99">
        <v>0.33</v>
      </c>
      <c r="G26" s="100">
        <v>30</v>
      </c>
      <c r="H26" s="99">
        <v>1</v>
      </c>
      <c r="I26" s="48">
        <f t="shared" si="5"/>
        <v>0.33185840707964603</v>
      </c>
      <c r="J26" s="48">
        <v>30</v>
      </c>
      <c r="K26" s="46">
        <f t="shared" ref="K26:K32" si="8">H26/E26*F26</f>
        <v>0.33</v>
      </c>
      <c r="L26" s="53">
        <f t="shared" ref="L26:L32" si="9">I26/F26*100</f>
        <v>100.5631536604988</v>
      </c>
      <c r="M26" s="46"/>
    </row>
    <row r="27" spans="1:13" s="216" customFormat="1" ht="57.75" customHeight="1">
      <c r="A27" s="92" t="s">
        <v>278</v>
      </c>
      <c r="B27" s="92" t="s">
        <v>279</v>
      </c>
      <c r="C27" s="92">
        <v>22522</v>
      </c>
      <c r="D27" s="92" t="s">
        <v>100</v>
      </c>
      <c r="E27" s="99">
        <v>1</v>
      </c>
      <c r="F27" s="99">
        <v>5.53</v>
      </c>
      <c r="G27" s="133">
        <v>500</v>
      </c>
      <c r="H27" s="99">
        <v>1</v>
      </c>
      <c r="I27" s="48">
        <f t="shared" si="5"/>
        <v>3.3185840707964607</v>
      </c>
      <c r="J27" s="48">
        <v>300</v>
      </c>
      <c r="K27" s="46">
        <f t="shared" si="8"/>
        <v>5.53</v>
      </c>
      <c r="L27" s="46">
        <f t="shared" si="9"/>
        <v>60.010561858887165</v>
      </c>
      <c r="M27" s="46"/>
    </row>
    <row r="28" spans="1:13" s="216" customFormat="1" ht="47.25" customHeight="1">
      <c r="A28" s="92" t="s">
        <v>280</v>
      </c>
      <c r="B28" s="92" t="s">
        <v>281</v>
      </c>
      <c r="C28" s="92">
        <v>22522</v>
      </c>
      <c r="D28" s="92" t="s">
        <v>100</v>
      </c>
      <c r="E28" s="99">
        <v>1</v>
      </c>
      <c r="F28" s="99">
        <v>0.55000000000000004</v>
      </c>
      <c r="G28" s="134">
        <v>50</v>
      </c>
      <c r="H28" s="99">
        <v>1</v>
      </c>
      <c r="I28" s="48">
        <f t="shared" si="5"/>
        <v>0.22123893805309736</v>
      </c>
      <c r="J28" s="48">
        <v>20</v>
      </c>
      <c r="K28" s="46">
        <f t="shared" si="8"/>
        <v>0.55000000000000004</v>
      </c>
      <c r="L28" s="46">
        <f t="shared" si="9"/>
        <v>40.225261464199519</v>
      </c>
      <c r="M28" s="46"/>
    </row>
    <row r="29" spans="1:13" s="216" customFormat="1" ht="18" customHeight="1">
      <c r="A29" s="92" t="s">
        <v>282</v>
      </c>
      <c r="B29" s="92" t="s">
        <v>283</v>
      </c>
      <c r="C29" s="92">
        <v>22522</v>
      </c>
      <c r="D29" s="92" t="s">
        <v>100</v>
      </c>
      <c r="E29" s="99">
        <v>25</v>
      </c>
      <c r="F29" s="99">
        <v>2.77</v>
      </c>
      <c r="G29" s="100">
        <v>250</v>
      </c>
      <c r="H29" s="99">
        <v>25</v>
      </c>
      <c r="I29" s="48">
        <f t="shared" si="5"/>
        <v>2.1017699115044248</v>
      </c>
      <c r="J29" s="48">
        <v>190</v>
      </c>
      <c r="K29" s="46">
        <f t="shared" si="8"/>
        <v>2.77</v>
      </c>
      <c r="L29" s="46">
        <f t="shared" si="9"/>
        <v>75.876170090412458</v>
      </c>
      <c r="M29" s="46"/>
    </row>
    <row r="30" spans="1:13" s="216" customFormat="1" ht="19.8">
      <c r="A30" s="92" t="s">
        <v>284</v>
      </c>
      <c r="B30" s="92" t="s">
        <v>285</v>
      </c>
      <c r="C30" s="92">
        <v>22522</v>
      </c>
      <c r="D30" s="92" t="s">
        <v>100</v>
      </c>
      <c r="E30" s="99">
        <v>1</v>
      </c>
      <c r="F30" s="99">
        <v>1.1100000000000001</v>
      </c>
      <c r="G30" s="100">
        <v>100</v>
      </c>
      <c r="H30" s="99">
        <v>1</v>
      </c>
      <c r="I30" s="48">
        <f t="shared" si="5"/>
        <v>0.84070796460176989</v>
      </c>
      <c r="J30" s="48">
        <v>76</v>
      </c>
      <c r="K30" s="46">
        <f t="shared" si="8"/>
        <v>1.1100000000000001</v>
      </c>
      <c r="L30" s="46">
        <f t="shared" si="9"/>
        <v>75.739456270429713</v>
      </c>
      <c r="M30" s="46"/>
    </row>
    <row r="31" spans="1:13" s="216" customFormat="1" ht="19.8">
      <c r="A31" s="92" t="s">
        <v>286</v>
      </c>
      <c r="B31" s="92" t="s">
        <v>287</v>
      </c>
      <c r="C31" s="92">
        <v>22522</v>
      </c>
      <c r="D31" s="92" t="s">
        <v>100</v>
      </c>
      <c r="E31" s="99">
        <v>96</v>
      </c>
      <c r="F31" s="99">
        <v>2.12</v>
      </c>
      <c r="G31" s="100">
        <v>192</v>
      </c>
      <c r="H31" s="99">
        <v>96</v>
      </c>
      <c r="I31" s="48">
        <f t="shared" si="5"/>
        <v>1.7256637168141593</v>
      </c>
      <c r="J31" s="48">
        <v>156</v>
      </c>
      <c r="K31" s="46">
        <f t="shared" si="8"/>
        <v>2.12</v>
      </c>
      <c r="L31" s="46">
        <f t="shared" si="9"/>
        <v>81.39923192519619</v>
      </c>
      <c r="M31" s="46"/>
    </row>
    <row r="32" spans="1:13" s="216" customFormat="1" ht="19.8">
      <c r="A32" s="92" t="s">
        <v>288</v>
      </c>
      <c r="B32" s="92" t="s">
        <v>289</v>
      </c>
      <c r="C32" s="92">
        <v>22522</v>
      </c>
      <c r="D32" s="92" t="s">
        <v>32</v>
      </c>
      <c r="E32" s="99">
        <v>1</v>
      </c>
      <c r="F32" s="99">
        <v>1.1100000000000001</v>
      </c>
      <c r="G32" s="100">
        <v>100</v>
      </c>
      <c r="H32" s="99">
        <v>1</v>
      </c>
      <c r="I32" s="48">
        <f t="shared" si="5"/>
        <v>1.095132743362832</v>
      </c>
      <c r="J32" s="48">
        <v>99</v>
      </c>
      <c r="K32" s="46">
        <f t="shared" si="8"/>
        <v>1.1100000000000001</v>
      </c>
      <c r="L32" s="46">
        <f t="shared" si="9"/>
        <v>98.660607510165036</v>
      </c>
      <c r="M32" s="46"/>
    </row>
    <row r="33" spans="1:13" s="216" customFormat="1" ht="36.6" customHeight="1">
      <c r="A33" s="92" t="s">
        <v>290</v>
      </c>
      <c r="B33" s="92" t="s">
        <v>291</v>
      </c>
      <c r="C33" s="92">
        <v>22522</v>
      </c>
      <c r="D33" s="92" t="s">
        <v>29</v>
      </c>
      <c r="E33" s="99">
        <v>9</v>
      </c>
      <c r="F33" s="99">
        <v>9.9600000000000009</v>
      </c>
      <c r="G33" s="100">
        <v>900</v>
      </c>
      <c r="H33" s="99">
        <v>9</v>
      </c>
      <c r="I33" s="48">
        <f t="shared" si="5"/>
        <v>9.9557522123893811</v>
      </c>
      <c r="J33" s="48">
        <v>900</v>
      </c>
      <c r="K33" s="46">
        <f t="shared" si="6"/>
        <v>9.9600000000000009</v>
      </c>
      <c r="L33" s="46">
        <f t="shared" si="7"/>
        <v>99.957351530013867</v>
      </c>
      <c r="M33" s="46"/>
    </row>
    <row r="34" spans="1:13" s="216" customFormat="1" ht="36.6" customHeight="1">
      <c r="A34" s="92" t="s">
        <v>292</v>
      </c>
      <c r="B34" s="92" t="s">
        <v>293</v>
      </c>
      <c r="C34" s="92">
        <v>22522</v>
      </c>
      <c r="D34" s="92" t="s">
        <v>29</v>
      </c>
      <c r="E34" s="99">
        <v>9</v>
      </c>
      <c r="F34" s="99">
        <v>9.9600000000000009</v>
      </c>
      <c r="G34" s="100">
        <v>900</v>
      </c>
      <c r="H34" s="99">
        <v>9</v>
      </c>
      <c r="I34" s="48">
        <f t="shared" si="5"/>
        <v>7.7433628318584065</v>
      </c>
      <c r="J34" s="49">
        <v>700</v>
      </c>
      <c r="K34" s="46">
        <f t="shared" si="6"/>
        <v>9.9600000000000009</v>
      </c>
      <c r="L34" s="46">
        <f t="shared" si="7"/>
        <v>77.74460674556633</v>
      </c>
      <c r="M34" s="46"/>
    </row>
    <row r="35" spans="1:13" s="216" customFormat="1" ht="24.6" customHeight="1">
      <c r="A35" s="92" t="s">
        <v>294</v>
      </c>
      <c r="B35" s="92" t="s">
        <v>295</v>
      </c>
      <c r="C35" s="92">
        <v>22522</v>
      </c>
      <c r="D35" s="92" t="s">
        <v>32</v>
      </c>
      <c r="E35" s="99">
        <v>1</v>
      </c>
      <c r="F35" s="99">
        <v>0.11</v>
      </c>
      <c r="G35" s="100">
        <v>10</v>
      </c>
      <c r="H35" s="99">
        <v>1</v>
      </c>
      <c r="I35" s="48">
        <f t="shared" si="5"/>
        <v>0.11061946902654868</v>
      </c>
      <c r="J35" s="49">
        <v>10</v>
      </c>
      <c r="K35" s="46">
        <f t="shared" si="1"/>
        <v>0.11</v>
      </c>
      <c r="L35" s="46">
        <f t="shared" si="4"/>
        <v>100.5631536604988</v>
      </c>
      <c r="M35" s="46"/>
    </row>
    <row r="36" spans="1:13" s="216" customFormat="1" ht="39.6">
      <c r="A36" s="92" t="s">
        <v>296</v>
      </c>
      <c r="B36" s="92" t="s">
        <v>297</v>
      </c>
      <c r="C36" s="92">
        <v>22522</v>
      </c>
      <c r="D36" s="92" t="s">
        <v>32</v>
      </c>
      <c r="E36" s="99">
        <v>10</v>
      </c>
      <c r="F36" s="99">
        <v>1.1100000000000001</v>
      </c>
      <c r="G36" s="100">
        <v>100</v>
      </c>
      <c r="H36" s="99">
        <v>10</v>
      </c>
      <c r="I36" s="48">
        <f t="shared" si="5"/>
        <v>1.1061946902654867</v>
      </c>
      <c r="J36" s="49">
        <v>100</v>
      </c>
      <c r="K36" s="46">
        <f t="shared" si="1"/>
        <v>1.1100000000000001</v>
      </c>
      <c r="L36" s="46">
        <f t="shared" si="4"/>
        <v>99.657179303196983</v>
      </c>
      <c r="M36" s="46"/>
    </row>
    <row r="37" spans="1:13" ht="39.6">
      <c r="A37" s="92" t="s">
        <v>298</v>
      </c>
      <c r="B37" s="92" t="s">
        <v>299</v>
      </c>
      <c r="C37" s="92">
        <v>22522</v>
      </c>
      <c r="D37" s="92" t="s">
        <v>32</v>
      </c>
      <c r="E37" s="99">
        <v>1</v>
      </c>
      <c r="F37" s="99">
        <v>0.55000000000000004</v>
      </c>
      <c r="G37" s="133">
        <v>50</v>
      </c>
      <c r="H37" s="99">
        <v>1</v>
      </c>
      <c r="I37" s="48">
        <f t="shared" si="5"/>
        <v>0.55309734513274333</v>
      </c>
      <c r="J37" s="51">
        <v>50</v>
      </c>
      <c r="K37" s="46">
        <f t="shared" si="1"/>
        <v>0.55000000000000004</v>
      </c>
      <c r="L37" s="46">
        <f t="shared" si="4"/>
        <v>100.56315366049877</v>
      </c>
      <c r="M37" s="43"/>
    </row>
    <row r="38" spans="1:13" ht="19.8">
      <c r="A38" s="92" t="s">
        <v>300</v>
      </c>
      <c r="B38" s="92" t="s">
        <v>301</v>
      </c>
      <c r="C38" s="92">
        <v>22522</v>
      </c>
      <c r="D38" s="92" t="s">
        <v>100</v>
      </c>
      <c r="E38" s="99">
        <v>1</v>
      </c>
      <c r="F38" s="99">
        <v>2.21</v>
      </c>
      <c r="G38" s="133">
        <v>200</v>
      </c>
      <c r="H38" s="99">
        <v>1</v>
      </c>
      <c r="I38" s="48">
        <f t="shared" si="5"/>
        <v>0.54203539823008851</v>
      </c>
      <c r="J38" s="51">
        <v>49</v>
      </c>
      <c r="K38" s="46">
        <f t="shared" si="1"/>
        <v>2.21</v>
      </c>
      <c r="L38" s="46">
        <f t="shared" si="4"/>
        <v>24.526488607696312</v>
      </c>
      <c r="M38" s="43"/>
    </row>
    <row r="39" spans="1:13" ht="39.6">
      <c r="A39" s="92" t="s">
        <v>302</v>
      </c>
      <c r="B39" s="92" t="s">
        <v>303</v>
      </c>
      <c r="C39" s="92">
        <v>22529</v>
      </c>
      <c r="D39" s="92" t="s">
        <v>100</v>
      </c>
      <c r="E39" s="99">
        <v>8</v>
      </c>
      <c r="F39" s="99">
        <v>2.21</v>
      </c>
      <c r="G39" s="100">
        <v>200</v>
      </c>
      <c r="H39" s="99">
        <v>8</v>
      </c>
      <c r="I39" s="48">
        <f t="shared" si="5"/>
        <v>2.2013274336283186</v>
      </c>
      <c r="J39" s="50">
        <v>199</v>
      </c>
      <c r="K39" s="46">
        <f t="shared" si="1"/>
        <v>2.21</v>
      </c>
      <c r="L39" s="46">
        <f t="shared" si="4"/>
        <v>99.607576182276858</v>
      </c>
      <c r="M39" s="43"/>
    </row>
    <row r="40" spans="1:13" ht="35.25" customHeight="1">
      <c r="A40" s="92" t="s">
        <v>304</v>
      </c>
      <c r="B40" s="92" t="s">
        <v>305</v>
      </c>
      <c r="C40" s="92">
        <v>22611</v>
      </c>
      <c r="D40" s="92" t="s">
        <v>100</v>
      </c>
      <c r="E40" s="99">
        <v>1</v>
      </c>
      <c r="F40" s="99">
        <v>1.1100000000000001</v>
      </c>
      <c r="G40" s="100">
        <v>100</v>
      </c>
      <c r="H40" s="99">
        <v>1</v>
      </c>
      <c r="I40" s="48">
        <f t="shared" si="5"/>
        <v>1.1061946902654867</v>
      </c>
      <c r="J40" s="49">
        <v>100</v>
      </c>
      <c r="K40" s="46">
        <f t="shared" si="1"/>
        <v>1.1100000000000001</v>
      </c>
      <c r="L40" s="46">
        <f t="shared" si="4"/>
        <v>99.657179303196983</v>
      </c>
      <c r="M40" s="43"/>
    </row>
    <row r="41" spans="1:13" ht="19.2" customHeight="1">
      <c r="A41" s="92" t="s">
        <v>306</v>
      </c>
      <c r="B41" s="92" t="s">
        <v>307</v>
      </c>
      <c r="C41" s="92">
        <v>22214</v>
      </c>
      <c r="D41" s="92" t="s">
        <v>27</v>
      </c>
      <c r="E41" s="99">
        <v>10</v>
      </c>
      <c r="F41" s="99">
        <v>0.2</v>
      </c>
      <c r="G41" s="133">
        <v>18</v>
      </c>
      <c r="H41" s="99">
        <v>10</v>
      </c>
      <c r="I41" s="48">
        <f t="shared" si="5"/>
        <v>0.19911504424778761</v>
      </c>
      <c r="J41" s="51">
        <v>18</v>
      </c>
      <c r="K41" s="46">
        <f t="shared" si="1"/>
        <v>0.2</v>
      </c>
      <c r="L41" s="46">
        <f t="shared" si="4"/>
        <v>99.557522123893804</v>
      </c>
      <c r="M41" s="43"/>
    </row>
    <row r="42" spans="1:13" ht="28.2" customHeight="1">
      <c r="A42" s="339" t="s">
        <v>50</v>
      </c>
      <c r="B42" s="339"/>
      <c r="C42" s="42"/>
      <c r="D42" s="42"/>
      <c r="E42" s="44">
        <f t="shared" ref="E42:H42" si="10">SUM(E23:E41)</f>
        <v>188</v>
      </c>
      <c r="F42" s="43">
        <f t="shared" si="10"/>
        <v>55.21</v>
      </c>
      <c r="G42" s="44">
        <f t="shared" si="10"/>
        <v>4990</v>
      </c>
      <c r="H42" s="53">
        <f t="shared" si="10"/>
        <v>188</v>
      </c>
      <c r="I42" s="46">
        <f>SUM(I23:I41)</f>
        <v>47.367256637168147</v>
      </c>
      <c r="J42" s="53">
        <f>SUM(J23:J41)</f>
        <v>4282</v>
      </c>
      <c r="K42" s="222">
        <f>SUM(K23:K41)</f>
        <v>55.21</v>
      </c>
      <c r="L42" s="222">
        <f>SUM(L23:L41)/14</f>
        <v>116.73243721903759</v>
      </c>
      <c r="M42" s="43"/>
    </row>
    <row r="43" spans="1:13" ht="27" customHeight="1">
      <c r="A43" s="343" t="s">
        <v>51</v>
      </c>
      <c r="B43" s="343"/>
      <c r="C43" s="42"/>
      <c r="D43" s="42"/>
      <c r="E43" s="44">
        <f>E42+E21</f>
        <v>13701</v>
      </c>
      <c r="F43" s="44">
        <f t="shared" ref="F43:K43" si="11">F42+F21</f>
        <v>100.01</v>
      </c>
      <c r="G43" s="44">
        <f t="shared" si="11"/>
        <v>9040</v>
      </c>
      <c r="H43" s="53">
        <f t="shared" si="11"/>
        <v>13701</v>
      </c>
      <c r="I43" s="46">
        <f t="shared" si="11"/>
        <v>90.06637168141593</v>
      </c>
      <c r="J43" s="53">
        <f t="shared" si="11"/>
        <v>8142</v>
      </c>
      <c r="K43" s="46">
        <f t="shared" si="11"/>
        <v>100.01</v>
      </c>
      <c r="L43" s="46">
        <f>(L42+L21)/2</f>
        <v>85.633079548942831</v>
      </c>
      <c r="M43" s="43"/>
    </row>
    <row r="44" spans="1:13" ht="19.8">
      <c r="A44" s="45"/>
      <c r="B44" s="289" t="s">
        <v>36</v>
      </c>
      <c r="C44" s="289"/>
      <c r="D44" s="46">
        <f>K43</f>
        <v>100.01</v>
      </c>
      <c r="E44" s="45"/>
      <c r="F44" s="45"/>
      <c r="G44" s="45"/>
      <c r="H44" s="45"/>
      <c r="I44" s="45"/>
      <c r="J44" s="45"/>
      <c r="K44" s="45"/>
      <c r="L44" s="45"/>
      <c r="M44" s="45"/>
    </row>
    <row r="45" spans="1:13" ht="19.8">
      <c r="A45" s="45"/>
      <c r="B45" s="290" t="s">
        <v>37</v>
      </c>
      <c r="C45" s="291"/>
      <c r="D45" s="46">
        <f>L43</f>
        <v>85.633079548942831</v>
      </c>
      <c r="E45" s="45"/>
      <c r="F45" s="45"/>
      <c r="G45" s="45"/>
      <c r="H45" s="45"/>
      <c r="I45" s="45"/>
      <c r="J45" s="45"/>
      <c r="K45" s="45"/>
      <c r="L45" s="45"/>
      <c r="M45" s="45"/>
    </row>
    <row r="46" spans="1:13" ht="19.8">
      <c r="A46" s="45"/>
      <c r="B46" s="289" t="s">
        <v>38</v>
      </c>
      <c r="C46" s="289"/>
      <c r="D46" s="46">
        <f>J43/G43*100</f>
        <v>90.06637168141593</v>
      </c>
      <c r="E46" s="45"/>
      <c r="F46" s="45"/>
      <c r="G46" s="45"/>
      <c r="H46" s="45"/>
      <c r="I46" s="45"/>
      <c r="J46" s="129"/>
      <c r="K46" s="45"/>
      <c r="L46" s="45"/>
      <c r="M46" s="45"/>
    </row>
    <row r="47" spans="1:13">
      <c r="A47" s="47"/>
      <c r="B47" s="47" t="s">
        <v>47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</row>
    <row r="48" spans="1:13">
      <c r="A48" s="10" t="s">
        <v>39</v>
      </c>
      <c r="B48" s="65"/>
      <c r="C48" s="65" t="s">
        <v>40</v>
      </c>
      <c r="D48" s="10"/>
      <c r="E48" s="10"/>
      <c r="F48" s="10"/>
      <c r="G48" s="10"/>
      <c r="H48" s="10"/>
      <c r="I48" s="131"/>
      <c r="J48" s="10"/>
      <c r="K48" s="10"/>
      <c r="L48" s="131" t="s">
        <v>41</v>
      </c>
      <c r="M48" s="10"/>
    </row>
    <row r="49" spans="1:13">
      <c r="A49" s="65" t="s">
        <v>60</v>
      </c>
      <c r="B49" s="10"/>
      <c r="C49" s="10" t="s">
        <v>65</v>
      </c>
      <c r="D49" s="10"/>
      <c r="E49" s="10"/>
      <c r="F49" s="10"/>
      <c r="G49" s="10"/>
      <c r="H49" s="10"/>
      <c r="I49" s="131"/>
      <c r="J49" s="10"/>
      <c r="K49" s="10"/>
      <c r="L49" s="131" t="s">
        <v>13</v>
      </c>
      <c r="M49" s="10"/>
    </row>
    <row r="50" spans="1:13">
      <c r="A50" s="65" t="s">
        <v>63</v>
      </c>
      <c r="B50" s="10"/>
      <c r="C50" s="10" t="s">
        <v>73</v>
      </c>
      <c r="D50" s="10"/>
      <c r="E50" s="10"/>
      <c r="F50" s="10"/>
      <c r="G50" s="10"/>
      <c r="H50" s="10"/>
      <c r="I50" s="131"/>
      <c r="J50" s="10"/>
      <c r="K50" s="10"/>
      <c r="L50" s="131" t="s">
        <v>43</v>
      </c>
      <c r="M50" s="10"/>
    </row>
    <row r="51" spans="1:13">
      <c r="A51" s="10" t="s">
        <v>47</v>
      </c>
      <c r="B51" s="10"/>
      <c r="C51" s="10"/>
      <c r="D51" s="65"/>
      <c r="E51" s="10"/>
      <c r="F51" s="10"/>
      <c r="G51" s="10"/>
      <c r="H51" s="10"/>
      <c r="I51" s="131"/>
      <c r="J51" s="10"/>
    </row>
  </sheetData>
  <mergeCells count="29">
    <mergeCell ref="A43:B43"/>
    <mergeCell ref="B44:C44"/>
    <mergeCell ref="B45:C45"/>
    <mergeCell ref="B46:C46"/>
    <mergeCell ref="H12:L12"/>
    <mergeCell ref="M12:M13"/>
    <mergeCell ref="A14:B14"/>
    <mergeCell ref="A21:B21"/>
    <mergeCell ref="A22:B22"/>
    <mergeCell ref="A42:B42"/>
    <mergeCell ref="A12:A13"/>
    <mergeCell ref="B12:B13"/>
    <mergeCell ref="C12:C13"/>
    <mergeCell ref="D12:D13"/>
    <mergeCell ref="E12:G12"/>
    <mergeCell ref="A10:B10"/>
    <mergeCell ref="A1:P1"/>
    <mergeCell ref="A2:P2"/>
    <mergeCell ref="A3:P3"/>
    <mergeCell ref="A4:P4"/>
    <mergeCell ref="A5:P5"/>
    <mergeCell ref="H6:I6"/>
    <mergeCell ref="A7:B7"/>
    <mergeCell ref="H7:I7"/>
    <mergeCell ref="A8:B8"/>
    <mergeCell ref="A9:B9"/>
    <mergeCell ref="D6:G6"/>
    <mergeCell ref="D7:G7"/>
    <mergeCell ref="A6:B6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4"/>
  <sheetViews>
    <sheetView topLeftCell="A13" workbookViewId="0">
      <selection activeCell="N28" sqref="N28"/>
    </sheetView>
  </sheetViews>
  <sheetFormatPr defaultColWidth="9.109375" defaultRowHeight="21"/>
  <cols>
    <col min="1" max="1" width="21.5546875" style="138" customWidth="1"/>
    <col min="2" max="2" width="57.33203125" style="138" customWidth="1"/>
    <col min="3" max="3" width="8.109375" style="166" customWidth="1"/>
    <col min="4" max="4" width="6.88671875" style="166" customWidth="1"/>
    <col min="5" max="5" width="6.109375" style="166" customWidth="1"/>
    <col min="6" max="6" width="9.88671875" style="166" bestFit="1" customWidth="1"/>
    <col min="7" max="7" width="9.33203125" style="166" customWidth="1"/>
    <col min="8" max="8" width="10" style="223" customWidth="1"/>
    <col min="9" max="11" width="10" style="166" customWidth="1"/>
    <col min="12" max="12" width="6.88671875" style="166" customWidth="1"/>
    <col min="13" max="13" width="7.5546875" style="138" customWidth="1"/>
    <col min="14" max="16384" width="9.109375" style="138"/>
  </cols>
  <sheetData>
    <row r="1" spans="1:14" ht="24">
      <c r="A1" s="372" t="s">
        <v>54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146"/>
    </row>
    <row r="2" spans="1:14" ht="24">
      <c r="A2" s="372" t="s">
        <v>55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146"/>
    </row>
    <row r="3" spans="1:14" ht="24">
      <c r="A3" s="372" t="s">
        <v>0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146"/>
    </row>
    <row r="4" spans="1:14" ht="24">
      <c r="A4" s="372" t="s">
        <v>1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146"/>
    </row>
    <row r="5" spans="1:14" ht="24">
      <c r="A5" s="372" t="s">
        <v>56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146"/>
    </row>
    <row r="6" spans="1:14" ht="28.2" customHeight="1">
      <c r="A6" s="372" t="s">
        <v>2</v>
      </c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146"/>
    </row>
    <row r="7" spans="1:14" ht="21" customHeight="1">
      <c r="A7" s="135"/>
      <c r="B7" s="135"/>
      <c r="C7" s="163"/>
      <c r="D7" s="362" t="s">
        <v>3</v>
      </c>
      <c r="E7" s="362"/>
      <c r="F7" s="362"/>
      <c r="G7" s="362"/>
      <c r="H7" s="227">
        <v>2505297</v>
      </c>
      <c r="I7" s="228"/>
      <c r="J7" s="228"/>
      <c r="K7" s="228"/>
      <c r="L7" s="228"/>
      <c r="M7" s="135"/>
      <c r="N7" s="146"/>
    </row>
    <row r="8" spans="1:14" ht="40.200000000000003" thickBot="1">
      <c r="A8" s="136"/>
      <c r="B8" s="136"/>
      <c r="C8" s="136"/>
      <c r="D8" s="362" t="s">
        <v>4</v>
      </c>
      <c r="E8" s="362"/>
      <c r="F8" s="362"/>
      <c r="G8" s="362"/>
      <c r="H8" s="227">
        <v>2020498.68</v>
      </c>
      <c r="I8" s="229">
        <f>H8/H7*100</f>
        <v>80.649067954817326</v>
      </c>
      <c r="J8" s="120"/>
      <c r="K8" s="120"/>
      <c r="L8" s="120"/>
      <c r="M8" s="137"/>
      <c r="N8" s="146"/>
    </row>
    <row r="9" spans="1:14">
      <c r="A9" s="231" t="s">
        <v>5</v>
      </c>
      <c r="B9" s="232" t="s">
        <v>326</v>
      </c>
      <c r="C9" s="233"/>
      <c r="D9" s="234"/>
      <c r="E9" s="233"/>
      <c r="F9" s="233"/>
      <c r="G9" s="233"/>
      <c r="H9" s="235"/>
      <c r="I9" s="233"/>
      <c r="J9" s="233"/>
      <c r="K9" s="233"/>
      <c r="L9" s="233"/>
      <c r="M9" s="236"/>
    </row>
    <row r="10" spans="1:14">
      <c r="A10" s="237" t="s">
        <v>6</v>
      </c>
      <c r="B10" s="140">
        <v>32991123</v>
      </c>
      <c r="D10" s="230"/>
      <c r="M10" s="238"/>
    </row>
    <row r="11" spans="1:14">
      <c r="A11" s="237" t="s">
        <v>7</v>
      </c>
      <c r="B11" s="138" t="s">
        <v>55</v>
      </c>
      <c r="M11" s="238"/>
    </row>
    <row r="12" spans="1:14">
      <c r="A12" s="237" t="s">
        <v>8</v>
      </c>
      <c r="B12" s="138" t="s">
        <v>0</v>
      </c>
      <c r="M12" s="238"/>
    </row>
    <row r="13" spans="1:14">
      <c r="A13" s="239" t="s">
        <v>9</v>
      </c>
      <c r="B13" s="166" t="s">
        <v>67</v>
      </c>
      <c r="M13" s="238"/>
    </row>
    <row r="14" spans="1:14">
      <c r="A14" s="237" t="s">
        <v>11</v>
      </c>
      <c r="B14" s="138" t="s">
        <v>1</v>
      </c>
      <c r="M14" s="238"/>
    </row>
    <row r="15" spans="1:14" ht="21.6" thickBot="1">
      <c r="A15" s="240" t="s">
        <v>12</v>
      </c>
      <c r="B15" s="241" t="s">
        <v>13</v>
      </c>
      <c r="C15" s="242"/>
      <c r="D15" s="242"/>
      <c r="E15" s="242"/>
      <c r="F15" s="242"/>
      <c r="G15" s="242"/>
      <c r="H15" s="243"/>
      <c r="I15" s="242" t="s">
        <v>14</v>
      </c>
      <c r="J15" s="242"/>
      <c r="K15" s="242"/>
      <c r="L15" s="242"/>
      <c r="M15" s="244"/>
    </row>
    <row r="16" spans="1:14">
      <c r="A16" s="363" t="s">
        <v>15</v>
      </c>
      <c r="B16" s="365" t="s">
        <v>74</v>
      </c>
      <c r="C16" s="367" t="s">
        <v>17</v>
      </c>
      <c r="D16" s="369" t="s">
        <v>18</v>
      </c>
      <c r="E16" s="371" t="s">
        <v>19</v>
      </c>
      <c r="F16" s="371"/>
      <c r="G16" s="371"/>
      <c r="H16" s="351" t="s">
        <v>20</v>
      </c>
      <c r="I16" s="351"/>
      <c r="J16" s="351"/>
      <c r="K16" s="351"/>
      <c r="L16" s="351"/>
      <c r="M16" s="352" t="s">
        <v>21</v>
      </c>
    </row>
    <row r="17" spans="1:16" ht="53.25" customHeight="1" thickBot="1">
      <c r="A17" s="364"/>
      <c r="B17" s="366"/>
      <c r="C17" s="368"/>
      <c r="D17" s="370"/>
      <c r="E17" s="149" t="s">
        <v>22</v>
      </c>
      <c r="F17" s="149" t="s">
        <v>23</v>
      </c>
      <c r="G17" s="149" t="s">
        <v>24</v>
      </c>
      <c r="H17" s="224" t="s">
        <v>22</v>
      </c>
      <c r="I17" s="224" t="s">
        <v>23</v>
      </c>
      <c r="J17" s="224" t="s">
        <v>24</v>
      </c>
      <c r="K17" s="226" t="s">
        <v>25</v>
      </c>
      <c r="L17" s="226" t="s">
        <v>26</v>
      </c>
      <c r="M17" s="353"/>
    </row>
    <row r="18" spans="1:16" ht="21.6" thickBot="1">
      <c r="A18" s="266" t="s">
        <v>313</v>
      </c>
      <c r="B18" s="268"/>
      <c r="C18" s="267"/>
      <c r="D18" s="257"/>
      <c r="E18" s="30"/>
      <c r="F18" s="30"/>
      <c r="G18" s="30"/>
      <c r="H18" s="153"/>
      <c r="I18" s="30"/>
      <c r="J18" s="30"/>
      <c r="K18" s="30"/>
      <c r="L18" s="30"/>
      <c r="M18" s="245"/>
    </row>
    <row r="19" spans="1:16" ht="21.6" thickBot="1">
      <c r="A19" s="270"/>
      <c r="B19" s="271"/>
      <c r="C19" s="264"/>
      <c r="D19" s="258"/>
      <c r="E19" s="32">
        <v>0</v>
      </c>
      <c r="F19" s="101">
        <v>0</v>
      </c>
      <c r="G19" s="32">
        <v>0</v>
      </c>
      <c r="H19" s="32">
        <v>0</v>
      </c>
      <c r="I19" s="101">
        <v>0</v>
      </c>
      <c r="J19" s="32">
        <v>0</v>
      </c>
      <c r="K19" s="30">
        <v>0</v>
      </c>
      <c r="L19" s="30">
        <v>0</v>
      </c>
      <c r="M19" s="245"/>
    </row>
    <row r="20" spans="1:16" ht="21.6" thickBot="1">
      <c r="A20" s="354" t="s">
        <v>314</v>
      </c>
      <c r="B20" s="355"/>
      <c r="C20" s="269"/>
      <c r="D20" s="258"/>
      <c r="E20" s="32">
        <f t="shared" ref="E20:K20" si="0">SUM(E19:E19)</f>
        <v>0</v>
      </c>
      <c r="F20" s="154">
        <f t="shared" si="0"/>
        <v>0</v>
      </c>
      <c r="G20" s="32">
        <f t="shared" si="0"/>
        <v>0</v>
      </c>
      <c r="H20" s="32">
        <f t="shared" si="0"/>
        <v>0</v>
      </c>
      <c r="I20" s="154">
        <f t="shared" si="0"/>
        <v>0</v>
      </c>
      <c r="J20" s="32">
        <f t="shared" si="0"/>
        <v>0</v>
      </c>
      <c r="K20" s="32">
        <f t="shared" si="0"/>
        <v>0</v>
      </c>
      <c r="L20" s="32">
        <f>SUM(L19:L19)/6</f>
        <v>0</v>
      </c>
      <c r="M20" s="246"/>
      <c r="O20" s="147"/>
    </row>
    <row r="21" spans="1:16" ht="23.25" customHeight="1" thickBot="1">
      <c r="A21" s="356" t="s">
        <v>315</v>
      </c>
      <c r="B21" s="357"/>
      <c r="C21" s="269"/>
      <c r="D21" s="258"/>
      <c r="E21" s="153"/>
      <c r="F21" s="153"/>
      <c r="G21" s="153"/>
      <c r="H21" s="153"/>
      <c r="I21" s="153"/>
      <c r="J21" s="153"/>
      <c r="K21" s="153"/>
      <c r="L21" s="153"/>
      <c r="M21" s="246"/>
      <c r="O21" s="147"/>
    </row>
    <row r="22" spans="1:16" s="91" customFormat="1">
      <c r="A22" s="272" t="s">
        <v>310</v>
      </c>
      <c r="B22" s="273" t="s">
        <v>317</v>
      </c>
      <c r="C22" s="265">
        <v>21111</v>
      </c>
      <c r="D22" s="259" t="s">
        <v>27</v>
      </c>
      <c r="E22" s="155">
        <v>4</v>
      </c>
      <c r="F22" s="158">
        <f>G22/G27*100</f>
        <v>80.439121756487026</v>
      </c>
      <c r="G22" s="155">
        <v>2015</v>
      </c>
      <c r="H22" s="155">
        <v>4</v>
      </c>
      <c r="I22" s="159">
        <f>J22/8419*100</f>
        <v>20.429979807578096</v>
      </c>
      <c r="J22" s="225">
        <v>1720</v>
      </c>
      <c r="K22" s="161">
        <f t="shared" ref="K22:K25" si="1">H22/E22*F22</f>
        <v>80.439121756487026</v>
      </c>
      <c r="L22" s="155">
        <f t="shared" ref="L22:L25" si="2">I22/F22*100</f>
        <v>25.398064227286916</v>
      </c>
      <c r="M22" s="248"/>
      <c r="O22" s="88"/>
    </row>
    <row r="23" spans="1:16" s="91" customFormat="1">
      <c r="A23" s="247" t="s">
        <v>327</v>
      </c>
      <c r="B23" s="141" t="s">
        <v>328</v>
      </c>
      <c r="C23" s="265">
        <v>21132</v>
      </c>
      <c r="D23" s="259" t="s">
        <v>27</v>
      </c>
      <c r="E23" s="155">
        <v>4</v>
      </c>
      <c r="F23" s="158">
        <f>G23/G27*100</f>
        <v>3.8323353293413174</v>
      </c>
      <c r="G23" s="155">
        <v>96</v>
      </c>
      <c r="H23" s="155">
        <v>4</v>
      </c>
      <c r="I23" s="159">
        <f t="shared" ref="I23:I25" si="3">J23/8419*100</f>
        <v>0.85520845706140869</v>
      </c>
      <c r="J23" s="185">
        <v>72</v>
      </c>
      <c r="K23" s="161">
        <f t="shared" si="1"/>
        <v>3.8323353293413174</v>
      </c>
      <c r="L23" s="155">
        <f t="shared" si="2"/>
        <v>22.315595676446133</v>
      </c>
      <c r="M23" s="248"/>
      <c r="O23" s="88"/>
    </row>
    <row r="24" spans="1:16" s="91" customFormat="1">
      <c r="A24" s="247" t="s">
        <v>329</v>
      </c>
      <c r="B24" s="141" t="s">
        <v>330</v>
      </c>
      <c r="C24" s="265">
        <v>21121</v>
      </c>
      <c r="D24" s="259" t="s">
        <v>27</v>
      </c>
      <c r="E24" s="155">
        <v>4</v>
      </c>
      <c r="F24" s="158">
        <f>G24/2415*100</f>
        <v>1.6563146997929608</v>
      </c>
      <c r="G24" s="155">
        <v>40</v>
      </c>
      <c r="H24" s="155">
        <v>4</v>
      </c>
      <c r="I24" s="159">
        <f t="shared" si="3"/>
        <v>0.35633685710892032</v>
      </c>
      <c r="J24" s="185">
        <v>30</v>
      </c>
      <c r="K24" s="161">
        <f t="shared" si="1"/>
        <v>1.6563146997929608</v>
      </c>
      <c r="L24" s="155">
        <f t="shared" si="2"/>
        <v>21.513837747951065</v>
      </c>
      <c r="M24" s="248"/>
      <c r="O24" s="88"/>
    </row>
    <row r="25" spans="1:16" s="91" customFormat="1">
      <c r="A25" s="247" t="s">
        <v>331</v>
      </c>
      <c r="B25" s="141" t="s">
        <v>332</v>
      </c>
      <c r="C25" s="265">
        <v>21122</v>
      </c>
      <c r="D25" s="259" t="s">
        <v>27</v>
      </c>
      <c r="E25" s="155">
        <v>4</v>
      </c>
      <c r="F25" s="158">
        <f>G25/2415*100</f>
        <v>14.658385093167702</v>
      </c>
      <c r="G25" s="155">
        <v>354</v>
      </c>
      <c r="H25" s="155">
        <v>4</v>
      </c>
      <c r="I25" s="159">
        <f t="shared" si="3"/>
        <v>2.3518232569188742</v>
      </c>
      <c r="J25" s="185">
        <v>198</v>
      </c>
      <c r="K25" s="161">
        <f t="shared" si="1"/>
        <v>14.658385093167702</v>
      </c>
      <c r="L25" s="155">
        <f t="shared" si="2"/>
        <v>16.044217981522831</v>
      </c>
      <c r="M25" s="248"/>
      <c r="O25" s="88"/>
    </row>
    <row r="26" spans="1:16">
      <c r="A26" s="358" t="s">
        <v>311</v>
      </c>
      <c r="B26" s="359"/>
      <c r="C26" s="263"/>
      <c r="D26" s="257"/>
      <c r="E26" s="31">
        <f t="shared" ref="E26:K26" si="4">SUM(E22:E25)</f>
        <v>16</v>
      </c>
      <c r="F26" s="162">
        <f t="shared" si="4"/>
        <v>100.58615687878901</v>
      </c>
      <c r="G26" s="31">
        <f t="shared" si="4"/>
        <v>2505</v>
      </c>
      <c r="H26" s="32">
        <f t="shared" si="4"/>
        <v>16</v>
      </c>
      <c r="I26" s="162">
        <f t="shared" si="4"/>
        <v>23.993348378667299</v>
      </c>
      <c r="J26" s="31">
        <f t="shared" si="4"/>
        <v>2020</v>
      </c>
      <c r="K26" s="162">
        <f t="shared" si="4"/>
        <v>100.58615687878901</v>
      </c>
      <c r="L26" s="31">
        <f>SUM(L22:L25)/8</f>
        <v>10.658964454150867</v>
      </c>
      <c r="M26" s="249"/>
      <c r="O26" s="147"/>
    </row>
    <row r="27" spans="1:16">
      <c r="A27" s="360" t="s">
        <v>312</v>
      </c>
      <c r="B27" s="361"/>
      <c r="C27" s="263"/>
      <c r="D27" s="257"/>
      <c r="E27" s="31">
        <f t="shared" ref="E27:J27" si="5">E26+E20</f>
        <v>16</v>
      </c>
      <c r="F27" s="31">
        <f t="shared" si="5"/>
        <v>100.58615687878901</v>
      </c>
      <c r="G27" s="31">
        <f t="shared" si="5"/>
        <v>2505</v>
      </c>
      <c r="H27" s="32">
        <f t="shared" si="5"/>
        <v>16</v>
      </c>
      <c r="I27" s="31">
        <f t="shared" si="5"/>
        <v>23.993348378667299</v>
      </c>
      <c r="J27" s="31">
        <f t="shared" si="5"/>
        <v>2020</v>
      </c>
      <c r="K27" s="162">
        <f>K26+K20/2</f>
        <v>100.58615687878901</v>
      </c>
      <c r="L27" s="31">
        <v>90</v>
      </c>
      <c r="M27" s="245"/>
      <c r="O27" s="147"/>
      <c r="P27" s="147"/>
    </row>
    <row r="28" spans="1:16">
      <c r="A28" s="250"/>
      <c r="B28" s="345" t="s">
        <v>36</v>
      </c>
      <c r="C28" s="346"/>
      <c r="D28" s="260">
        <f>K27</f>
        <v>100.58615687878901</v>
      </c>
      <c r="E28" s="168"/>
      <c r="F28" s="168"/>
      <c r="G28" s="168"/>
      <c r="H28" s="157"/>
      <c r="I28" s="168"/>
      <c r="J28" s="168"/>
      <c r="K28" s="168"/>
      <c r="L28" s="168"/>
      <c r="M28" s="251"/>
    </row>
    <row r="29" spans="1:16">
      <c r="A29" s="250"/>
      <c r="B29" s="347" t="s">
        <v>37</v>
      </c>
      <c r="C29" s="348"/>
      <c r="D29" s="261">
        <v>90</v>
      </c>
      <c r="E29" s="168"/>
      <c r="F29" s="168"/>
      <c r="G29" s="168"/>
      <c r="H29" s="157"/>
      <c r="I29" s="168"/>
      <c r="J29" s="168"/>
      <c r="K29" s="168"/>
      <c r="L29" s="168"/>
      <c r="M29" s="251"/>
    </row>
    <row r="30" spans="1:16" ht="21.6" thickBot="1">
      <c r="A30" s="252"/>
      <c r="B30" s="349" t="s">
        <v>38</v>
      </c>
      <c r="C30" s="350"/>
      <c r="D30" s="262">
        <f>J27/G27*100</f>
        <v>80.638722554890222</v>
      </c>
      <c r="E30" s="253"/>
      <c r="F30" s="253"/>
      <c r="G30" s="253"/>
      <c r="H30" s="254"/>
      <c r="I30" s="253"/>
      <c r="J30" s="255"/>
      <c r="K30" s="253"/>
      <c r="L30" s="253"/>
      <c r="M30" s="256"/>
    </row>
    <row r="31" spans="1:16">
      <c r="A31" s="91"/>
      <c r="B31" s="143"/>
      <c r="C31" s="143"/>
      <c r="D31" s="170"/>
      <c r="E31" s="120"/>
      <c r="F31" s="120"/>
      <c r="G31" s="120"/>
      <c r="H31" s="105"/>
      <c r="I31" s="120"/>
      <c r="J31" s="171"/>
      <c r="K31" s="120"/>
      <c r="L31" s="120"/>
      <c r="M31" s="91"/>
    </row>
    <row r="32" spans="1:16">
      <c r="A32" s="91" t="s">
        <v>39</v>
      </c>
      <c r="B32" s="91"/>
      <c r="C32" s="120"/>
      <c r="D32" s="120" t="s">
        <v>40</v>
      </c>
      <c r="E32" s="120"/>
      <c r="F32" s="120"/>
      <c r="G32" s="120"/>
      <c r="H32" s="105"/>
      <c r="I32" s="120" t="s">
        <v>41</v>
      </c>
      <c r="J32" s="120"/>
      <c r="K32" s="120"/>
      <c r="M32" s="145"/>
    </row>
    <row r="33" spans="1:13">
      <c r="A33" s="91" t="s">
        <v>60</v>
      </c>
      <c r="B33" s="91"/>
      <c r="C33" s="120"/>
      <c r="D33" s="166" t="s">
        <v>65</v>
      </c>
      <c r="E33" s="120"/>
      <c r="F33" s="120"/>
      <c r="G33" s="120"/>
      <c r="H33" s="105"/>
      <c r="I33" s="120" t="s">
        <v>13</v>
      </c>
      <c r="J33" s="120"/>
      <c r="K33" s="120"/>
      <c r="M33" s="145"/>
    </row>
    <row r="34" spans="1:13">
      <c r="A34" s="91" t="s">
        <v>62</v>
      </c>
      <c r="B34" s="91"/>
      <c r="C34" s="120"/>
      <c r="D34" s="166" t="s">
        <v>42</v>
      </c>
      <c r="E34" s="120"/>
      <c r="F34" s="120"/>
      <c r="G34" s="120"/>
      <c r="H34" s="105"/>
      <c r="I34" s="120" t="s">
        <v>43</v>
      </c>
      <c r="J34" s="120"/>
      <c r="K34" s="120"/>
      <c r="M34" s="145"/>
    </row>
  </sheetData>
  <mergeCells count="22">
    <mergeCell ref="A6:M6"/>
    <mergeCell ref="A1:M1"/>
    <mergeCell ref="A2:M2"/>
    <mergeCell ref="A3:M3"/>
    <mergeCell ref="A4:M4"/>
    <mergeCell ref="A5:M5"/>
    <mergeCell ref="D7:G7"/>
    <mergeCell ref="D8:G8"/>
    <mergeCell ref="A16:A17"/>
    <mergeCell ref="B16:B17"/>
    <mergeCell ref="C16:C17"/>
    <mergeCell ref="D16:D17"/>
    <mergeCell ref="E16:G16"/>
    <mergeCell ref="B28:C28"/>
    <mergeCell ref="B29:C29"/>
    <mergeCell ref="B30:C30"/>
    <mergeCell ref="H16:L16"/>
    <mergeCell ref="M16:M17"/>
    <mergeCell ref="A20:B20"/>
    <mergeCell ref="A21:B21"/>
    <mergeCell ref="A26:B26"/>
    <mergeCell ref="A27:B27"/>
  </mergeCells>
  <pageMargins left="0.7" right="0.7" top="0.75" bottom="0.75" header="0.3" footer="0.3"/>
  <pageSetup paperSize="9" scale="7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5"/>
  <sheetViews>
    <sheetView workbookViewId="0">
      <selection activeCell="E11" sqref="E11"/>
    </sheetView>
  </sheetViews>
  <sheetFormatPr defaultColWidth="9.109375" defaultRowHeight="21"/>
  <cols>
    <col min="1" max="1" width="21.5546875" style="138" customWidth="1"/>
    <col min="2" max="2" width="57.33203125" style="138" customWidth="1"/>
    <col min="3" max="3" width="8.109375" style="138" customWidth="1"/>
    <col min="4" max="4" width="19.44140625" style="138" bestFit="1" customWidth="1"/>
    <col min="5" max="5" width="6.109375" style="138" customWidth="1"/>
    <col min="6" max="6" width="9.88671875" style="138" bestFit="1" customWidth="1"/>
    <col min="7" max="7" width="9.33203125" style="138" customWidth="1"/>
    <col min="8" max="8" width="12.44140625" style="138" bestFit="1" customWidth="1"/>
    <col min="9" max="9" width="13.44140625" style="138" customWidth="1"/>
    <col min="10" max="10" width="10.88671875" style="138" bestFit="1" customWidth="1"/>
    <col min="11" max="11" width="8.33203125" style="138" bestFit="1" customWidth="1"/>
    <col min="12" max="12" width="6.88671875" style="138" customWidth="1"/>
    <col min="13" max="13" width="6.33203125" style="138" customWidth="1"/>
    <col min="14" max="16384" width="9.109375" style="138"/>
  </cols>
  <sheetData>
    <row r="1" spans="1:14" ht="24">
      <c r="A1" s="373" t="s">
        <v>54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146"/>
    </row>
    <row r="2" spans="1:14" ht="24">
      <c r="A2" s="373" t="s">
        <v>55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146"/>
    </row>
    <row r="3" spans="1:14" ht="24">
      <c r="A3" s="373" t="s">
        <v>0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146"/>
    </row>
    <row r="4" spans="1:14" ht="24">
      <c r="A4" s="373" t="s">
        <v>1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146"/>
    </row>
    <row r="5" spans="1:14" ht="24">
      <c r="A5" s="373" t="s">
        <v>56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146"/>
    </row>
    <row r="6" spans="1:14" ht="24">
      <c r="A6" s="373" t="s">
        <v>2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146"/>
    </row>
    <row r="7" spans="1:14" s="190" customFormat="1" ht="18.75" customHeight="1">
      <c r="A7" s="188"/>
      <c r="B7" s="188"/>
      <c r="C7" s="188"/>
      <c r="D7" s="374" t="s">
        <v>3</v>
      </c>
      <c r="E7" s="374"/>
      <c r="F7" s="374"/>
      <c r="G7" s="374"/>
      <c r="H7" s="280">
        <v>7222517</v>
      </c>
      <c r="I7" s="281"/>
      <c r="J7" s="281"/>
      <c r="K7" s="281"/>
      <c r="L7" s="281"/>
      <c r="M7" s="188"/>
      <c r="N7" s="282"/>
    </row>
    <row r="8" spans="1:14" s="190" customFormat="1" ht="15.75" customHeight="1">
      <c r="A8" s="189"/>
      <c r="B8" s="189"/>
      <c r="C8" s="189"/>
      <c r="D8" s="374" t="s">
        <v>4</v>
      </c>
      <c r="E8" s="374"/>
      <c r="F8" s="374"/>
      <c r="G8" s="374"/>
      <c r="H8" s="280">
        <v>7141171.9400000004</v>
      </c>
      <c r="I8" s="283">
        <f>H8/H7*100</f>
        <v>98.873729753768671</v>
      </c>
      <c r="J8" s="207"/>
      <c r="K8" s="207"/>
      <c r="L8" s="207"/>
      <c r="M8" s="189"/>
      <c r="N8" s="282"/>
    </row>
    <row r="9" spans="1:14">
      <c r="A9" s="138" t="s">
        <v>5</v>
      </c>
      <c r="B9" s="166" t="s">
        <v>308</v>
      </c>
      <c r="D9" s="139"/>
    </row>
    <row r="10" spans="1:14" ht="18" customHeight="1">
      <c r="A10" s="138" t="s">
        <v>6</v>
      </c>
      <c r="B10" s="279">
        <v>32991120</v>
      </c>
      <c r="D10" s="139"/>
    </row>
    <row r="11" spans="1:14">
      <c r="A11" s="138" t="s">
        <v>7</v>
      </c>
      <c r="B11" s="138" t="s">
        <v>55</v>
      </c>
    </row>
    <row r="12" spans="1:14">
      <c r="A12" s="138" t="s">
        <v>8</v>
      </c>
      <c r="B12" s="138" t="s">
        <v>0</v>
      </c>
    </row>
    <row r="13" spans="1:14">
      <c r="A13" s="138" t="s">
        <v>9</v>
      </c>
      <c r="B13" s="138" t="s">
        <v>309</v>
      </c>
    </row>
    <row r="14" spans="1:14">
      <c r="A14" s="138" t="s">
        <v>11</v>
      </c>
      <c r="B14" s="138" t="s">
        <v>1</v>
      </c>
    </row>
    <row r="15" spans="1:14">
      <c r="A15" s="138" t="s">
        <v>12</v>
      </c>
      <c r="B15" s="138" t="s">
        <v>13</v>
      </c>
      <c r="I15" s="138" t="s">
        <v>14</v>
      </c>
    </row>
    <row r="16" spans="1:14" ht="16.5" customHeight="1">
      <c r="A16" s="375" t="s">
        <v>15</v>
      </c>
      <c r="B16" s="375" t="s">
        <v>74</v>
      </c>
      <c r="C16" s="375" t="s">
        <v>17</v>
      </c>
      <c r="D16" s="376" t="s">
        <v>18</v>
      </c>
      <c r="E16" s="378" t="s">
        <v>19</v>
      </c>
      <c r="F16" s="378"/>
      <c r="G16" s="378"/>
      <c r="H16" s="380" t="s">
        <v>20</v>
      </c>
      <c r="I16" s="380"/>
      <c r="J16" s="380"/>
      <c r="K16" s="380"/>
      <c r="L16" s="380"/>
      <c r="M16" s="378" t="s">
        <v>21</v>
      </c>
    </row>
    <row r="17" spans="1:16" ht="54" customHeight="1">
      <c r="A17" s="375"/>
      <c r="B17" s="375"/>
      <c r="C17" s="375"/>
      <c r="D17" s="377"/>
      <c r="E17" s="151" t="s">
        <v>22</v>
      </c>
      <c r="F17" s="151" t="s">
        <v>23</v>
      </c>
      <c r="G17" s="151" t="s">
        <v>24</v>
      </c>
      <c r="H17" s="274" t="s">
        <v>22</v>
      </c>
      <c r="I17" s="274" t="s">
        <v>23</v>
      </c>
      <c r="J17" s="274" t="s">
        <v>24</v>
      </c>
      <c r="K17" s="275" t="s">
        <v>25</v>
      </c>
      <c r="L17" s="275" t="s">
        <v>26</v>
      </c>
      <c r="M17" s="378"/>
    </row>
    <row r="18" spans="1:16">
      <c r="A18" s="30" t="s">
        <v>316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>
      <c r="A19" s="30"/>
      <c r="B19" s="152"/>
      <c r="C19" s="32"/>
      <c r="D19" s="153"/>
      <c r="E19" s="32">
        <v>0</v>
      </c>
      <c r="F19" s="101">
        <v>0</v>
      </c>
      <c r="G19" s="32">
        <v>0</v>
      </c>
      <c r="H19" s="32">
        <v>0</v>
      </c>
      <c r="I19" s="101">
        <v>0</v>
      </c>
      <c r="J19" s="32">
        <v>0</v>
      </c>
      <c r="K19" s="30">
        <v>0</v>
      </c>
      <c r="L19" s="30">
        <v>0</v>
      </c>
      <c r="M19" s="30"/>
    </row>
    <row r="20" spans="1:16">
      <c r="A20" s="381" t="s">
        <v>314</v>
      </c>
      <c r="B20" s="382"/>
      <c r="C20" s="153"/>
      <c r="D20" s="153"/>
      <c r="E20" s="32">
        <f t="shared" ref="E20:K20" si="0">SUM(E19:E19)</f>
        <v>0</v>
      </c>
      <c r="F20" s="154">
        <f t="shared" si="0"/>
        <v>0</v>
      </c>
      <c r="G20" s="32">
        <f t="shared" si="0"/>
        <v>0</v>
      </c>
      <c r="H20" s="32">
        <f t="shared" si="0"/>
        <v>0</v>
      </c>
      <c r="I20" s="154">
        <f t="shared" si="0"/>
        <v>0</v>
      </c>
      <c r="J20" s="32">
        <f t="shared" si="0"/>
        <v>0</v>
      </c>
      <c r="K20" s="32">
        <f t="shared" si="0"/>
        <v>0</v>
      </c>
      <c r="L20" s="32">
        <f>SUM(L19:L19)/6</f>
        <v>0</v>
      </c>
      <c r="M20" s="153"/>
      <c r="O20" s="147"/>
    </row>
    <row r="21" spans="1:16" ht="23.25" customHeight="1">
      <c r="A21" s="383" t="s">
        <v>315</v>
      </c>
      <c r="B21" s="38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O21" s="147"/>
    </row>
    <row r="22" spans="1:16" s="91" customFormat="1">
      <c r="A22" s="155" t="s">
        <v>28</v>
      </c>
      <c r="B22" s="156" t="s">
        <v>317</v>
      </c>
      <c r="C22" s="155">
        <v>21111</v>
      </c>
      <c r="D22" s="157" t="s">
        <v>27</v>
      </c>
      <c r="E22" s="155">
        <v>9</v>
      </c>
      <c r="F22" s="158">
        <f>G22/6724*100</f>
        <v>79.550862581796551</v>
      </c>
      <c r="G22" s="155">
        <v>5349</v>
      </c>
      <c r="H22" s="155">
        <v>9</v>
      </c>
      <c r="I22" s="159">
        <f>J22/6724*100</f>
        <v>79.312908982748368</v>
      </c>
      <c r="J22" s="185">
        <v>5333</v>
      </c>
      <c r="K22" s="161">
        <f t="shared" ref="K22:K26" si="1">H22/E22*F22</f>
        <v>79.550862581796551</v>
      </c>
      <c r="L22" s="155">
        <f t="shared" ref="L22:L26" si="2">I22/F22*100</f>
        <v>99.700878668910079</v>
      </c>
      <c r="M22" s="157"/>
      <c r="O22" s="88"/>
    </row>
    <row r="23" spans="1:16" s="91" customFormat="1">
      <c r="A23" s="155" t="s">
        <v>318</v>
      </c>
      <c r="B23" s="156" t="s">
        <v>319</v>
      </c>
      <c r="C23" s="155">
        <v>22413</v>
      </c>
      <c r="D23" s="157" t="s">
        <v>27</v>
      </c>
      <c r="E23" s="155">
        <v>2</v>
      </c>
      <c r="F23" s="158">
        <f t="shared" ref="F23:F26" si="3">G23/6724*100</f>
        <v>10.008923259964307</v>
      </c>
      <c r="G23" s="155">
        <v>673</v>
      </c>
      <c r="H23" s="155">
        <v>2</v>
      </c>
      <c r="I23" s="159">
        <f t="shared" ref="I23:I26" si="4">J23/6724*100</f>
        <v>10.008923259964307</v>
      </c>
      <c r="J23" s="185">
        <v>673</v>
      </c>
      <c r="K23" s="161">
        <f t="shared" si="1"/>
        <v>10.008923259964307</v>
      </c>
      <c r="L23" s="155">
        <f t="shared" si="2"/>
        <v>100</v>
      </c>
      <c r="M23" s="157"/>
      <c r="O23" s="88"/>
    </row>
    <row r="24" spans="1:16" s="91" customFormat="1">
      <c r="A24" s="155" t="s">
        <v>320</v>
      </c>
      <c r="B24" s="156" t="s">
        <v>321</v>
      </c>
      <c r="C24" s="155">
        <v>21132</v>
      </c>
      <c r="D24" s="157" t="s">
        <v>27</v>
      </c>
      <c r="E24" s="155">
        <v>11</v>
      </c>
      <c r="F24" s="158">
        <f t="shared" si="3"/>
        <v>3.9262343842950624</v>
      </c>
      <c r="G24" s="155">
        <v>264</v>
      </c>
      <c r="H24" s="155">
        <v>11</v>
      </c>
      <c r="I24" s="159">
        <f t="shared" si="4"/>
        <v>2.9446757882212968</v>
      </c>
      <c r="J24" s="185">
        <v>198</v>
      </c>
      <c r="K24" s="161">
        <f t="shared" si="1"/>
        <v>3.9262343842950624</v>
      </c>
      <c r="L24" s="155">
        <f t="shared" si="2"/>
        <v>75</v>
      </c>
      <c r="M24" s="157"/>
      <c r="O24" s="88"/>
    </row>
    <row r="25" spans="1:16" s="91" customFormat="1" ht="39.6">
      <c r="A25" s="155" t="s">
        <v>322</v>
      </c>
      <c r="B25" s="156" t="s">
        <v>323</v>
      </c>
      <c r="C25" s="155">
        <v>21122</v>
      </c>
      <c r="D25" s="157" t="s">
        <v>27</v>
      </c>
      <c r="E25" s="155">
        <v>11</v>
      </c>
      <c r="F25" s="158">
        <f t="shared" si="3"/>
        <v>13.132064247471742</v>
      </c>
      <c r="G25" s="155">
        <v>883</v>
      </c>
      <c r="H25" s="155">
        <v>11</v>
      </c>
      <c r="I25" s="159">
        <f t="shared" si="4"/>
        <v>13.132064247471742</v>
      </c>
      <c r="J25" s="185">
        <v>883</v>
      </c>
      <c r="K25" s="161">
        <f t="shared" si="1"/>
        <v>13.132064247471742</v>
      </c>
      <c r="L25" s="155">
        <f t="shared" si="2"/>
        <v>100</v>
      </c>
      <c r="M25" s="157"/>
      <c r="O25" s="88"/>
    </row>
    <row r="26" spans="1:16" s="91" customFormat="1">
      <c r="A26" s="155" t="s">
        <v>324</v>
      </c>
      <c r="B26" s="156" t="s">
        <v>325</v>
      </c>
      <c r="C26" s="155">
        <v>22413</v>
      </c>
      <c r="D26" s="157" t="s">
        <v>27</v>
      </c>
      <c r="E26" s="155">
        <v>2</v>
      </c>
      <c r="F26" s="158">
        <f t="shared" si="3"/>
        <v>0.7733491969066032</v>
      </c>
      <c r="G26" s="155">
        <v>52</v>
      </c>
      <c r="H26" s="155">
        <v>2</v>
      </c>
      <c r="I26" s="159">
        <f t="shared" si="4"/>
        <v>0.7733491969066032</v>
      </c>
      <c r="J26" s="185">
        <v>52</v>
      </c>
      <c r="K26" s="161">
        <f t="shared" si="1"/>
        <v>0.7733491969066032</v>
      </c>
      <c r="L26" s="155">
        <f t="shared" si="2"/>
        <v>100</v>
      </c>
      <c r="M26" s="157"/>
      <c r="O26" s="88"/>
    </row>
    <row r="27" spans="1:16">
      <c r="A27" s="359" t="s">
        <v>311</v>
      </c>
      <c r="B27" s="359"/>
      <c r="C27" s="30"/>
      <c r="D27" s="30"/>
      <c r="E27" s="31">
        <f t="shared" ref="E27:K27" si="5">SUM(E22:E26)</f>
        <v>35</v>
      </c>
      <c r="F27" s="162">
        <f t="shared" si="5"/>
        <v>107.39143367043427</v>
      </c>
      <c r="G27" s="31">
        <f t="shared" si="5"/>
        <v>7221</v>
      </c>
      <c r="H27" s="31">
        <f t="shared" si="5"/>
        <v>35</v>
      </c>
      <c r="I27" s="162">
        <f t="shared" si="5"/>
        <v>106.17192147531233</v>
      </c>
      <c r="J27" s="31">
        <f t="shared" si="5"/>
        <v>7139</v>
      </c>
      <c r="K27" s="162">
        <f t="shared" si="5"/>
        <v>107.39143367043427</v>
      </c>
      <c r="L27" s="31">
        <f>SUM(L22:L26)/8</f>
        <v>59.337609833613762</v>
      </c>
      <c r="M27" s="31"/>
      <c r="O27" s="147"/>
    </row>
    <row r="28" spans="1:16">
      <c r="A28" s="361" t="s">
        <v>312</v>
      </c>
      <c r="B28" s="361"/>
      <c r="C28" s="30"/>
      <c r="D28" s="30"/>
      <c r="E28" s="31">
        <f t="shared" ref="E28:J28" si="6">E27+E20</f>
        <v>35</v>
      </c>
      <c r="F28" s="31">
        <f t="shared" si="6"/>
        <v>107.39143367043427</v>
      </c>
      <c r="G28" s="31">
        <f t="shared" si="6"/>
        <v>7221</v>
      </c>
      <c r="H28" s="31">
        <f t="shared" si="6"/>
        <v>35</v>
      </c>
      <c r="I28" s="31">
        <f t="shared" si="6"/>
        <v>106.17192147531233</v>
      </c>
      <c r="J28" s="31">
        <f t="shared" si="6"/>
        <v>7139</v>
      </c>
      <c r="K28" s="31">
        <f>K27+K20/2</f>
        <v>107.39143367043427</v>
      </c>
      <c r="L28" s="31">
        <v>90</v>
      </c>
      <c r="M28" s="30"/>
      <c r="O28" s="147"/>
      <c r="P28" s="147"/>
    </row>
    <row r="29" spans="1:16" ht="16.5" customHeight="1">
      <c r="A29" s="52"/>
      <c r="B29" s="345" t="s">
        <v>36</v>
      </c>
      <c r="C29" s="345"/>
      <c r="D29" s="167">
        <f>K28</f>
        <v>107.39143367043427</v>
      </c>
      <c r="E29" s="52"/>
      <c r="F29" s="52"/>
      <c r="G29" s="52"/>
      <c r="H29" s="52"/>
      <c r="I29" s="52"/>
      <c r="J29" s="52"/>
      <c r="K29" s="52"/>
      <c r="L29" s="52"/>
      <c r="M29" s="52"/>
    </row>
    <row r="30" spans="1:16" ht="18.75" customHeight="1">
      <c r="A30" s="52"/>
      <c r="B30" s="347" t="s">
        <v>37</v>
      </c>
      <c r="C30" s="379"/>
      <c r="D30" s="167">
        <v>90</v>
      </c>
      <c r="E30" s="52"/>
      <c r="F30" s="52"/>
      <c r="G30" s="52"/>
      <c r="H30" s="52"/>
      <c r="I30" s="52"/>
      <c r="J30" s="52"/>
      <c r="K30" s="52"/>
      <c r="L30" s="52"/>
      <c r="M30" s="52"/>
    </row>
    <row r="31" spans="1:16" ht="18.75" customHeight="1">
      <c r="A31" s="52"/>
      <c r="B31" s="345" t="s">
        <v>38</v>
      </c>
      <c r="C31" s="345"/>
      <c r="D31" s="167">
        <f>J28/G28*100</f>
        <v>98.864423210081711</v>
      </c>
      <c r="E31" s="52"/>
      <c r="F31" s="52"/>
      <c r="G31" s="52"/>
      <c r="H31" s="52"/>
      <c r="I31" s="52"/>
      <c r="J31" s="276"/>
      <c r="K31" s="52"/>
      <c r="L31" s="52"/>
      <c r="M31" s="52"/>
    </row>
    <row r="32" spans="1:16">
      <c r="A32" s="91"/>
      <c r="B32" s="143"/>
      <c r="C32" s="143"/>
      <c r="D32" s="144"/>
      <c r="E32" s="91"/>
      <c r="F32" s="91"/>
      <c r="G32" s="91"/>
      <c r="H32" s="91"/>
      <c r="I32" s="91"/>
      <c r="J32" s="277"/>
      <c r="K32" s="91"/>
      <c r="L32" s="91"/>
      <c r="M32" s="91"/>
    </row>
    <row r="33" spans="1:13">
      <c r="A33" s="91" t="s">
        <v>39</v>
      </c>
      <c r="B33" s="91"/>
      <c r="C33" s="91"/>
      <c r="D33" s="91" t="s">
        <v>40</v>
      </c>
      <c r="E33" s="91"/>
      <c r="F33" s="91"/>
      <c r="G33" s="91"/>
      <c r="H33" s="91"/>
      <c r="I33" s="91" t="s">
        <v>41</v>
      </c>
      <c r="J33" s="91"/>
      <c r="K33" s="91"/>
      <c r="M33" s="145"/>
    </row>
    <row r="34" spans="1:13">
      <c r="A34" s="91" t="s">
        <v>60</v>
      </c>
      <c r="B34" s="91"/>
      <c r="C34" s="91"/>
      <c r="D34" s="138" t="s">
        <v>65</v>
      </c>
      <c r="E34" s="91"/>
      <c r="F34" s="91"/>
      <c r="G34" s="91"/>
      <c r="H34" s="91"/>
      <c r="I34" s="91" t="s">
        <v>13</v>
      </c>
      <c r="J34" s="91"/>
      <c r="K34" s="91"/>
      <c r="M34" s="145"/>
    </row>
    <row r="35" spans="1:13">
      <c r="A35" s="91" t="s">
        <v>62</v>
      </c>
      <c r="B35" s="91"/>
      <c r="C35" s="91"/>
      <c r="D35" s="138" t="s">
        <v>42</v>
      </c>
      <c r="E35" s="91"/>
      <c r="F35" s="91"/>
      <c r="G35" s="91"/>
      <c r="H35" s="91"/>
      <c r="I35" s="91" t="s">
        <v>43</v>
      </c>
      <c r="J35" s="91"/>
      <c r="K35" s="91"/>
      <c r="M35" s="145"/>
    </row>
  </sheetData>
  <mergeCells count="22">
    <mergeCell ref="B29:C29"/>
    <mergeCell ref="B30:C30"/>
    <mergeCell ref="B31:C31"/>
    <mergeCell ref="H16:L16"/>
    <mergeCell ref="M16:M17"/>
    <mergeCell ref="A20:B20"/>
    <mergeCell ref="A21:B21"/>
    <mergeCell ref="A27:B27"/>
    <mergeCell ref="A28:B28"/>
    <mergeCell ref="D7:G7"/>
    <mergeCell ref="D8:G8"/>
    <mergeCell ref="A16:A17"/>
    <mergeCell ref="B16:B17"/>
    <mergeCell ref="C16:C17"/>
    <mergeCell ref="D16:D17"/>
    <mergeCell ref="E16:G16"/>
    <mergeCell ref="A6:M6"/>
    <mergeCell ref="A1:M1"/>
    <mergeCell ref="A2:M2"/>
    <mergeCell ref="A3:M3"/>
    <mergeCell ref="A4:M4"/>
    <mergeCell ref="A5:M5"/>
  </mergeCells>
  <pageMargins left="0.7" right="0.7" top="0.75" bottom="0.75" header="0.3" footer="0.3"/>
  <pageSetup paperSize="9" scale="6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93"/>
  <sheetViews>
    <sheetView topLeftCell="A8" workbookViewId="0">
      <selection activeCell="A7" sqref="A7:XFD7"/>
    </sheetView>
  </sheetViews>
  <sheetFormatPr defaultColWidth="9.109375" defaultRowHeight="21"/>
  <cols>
    <col min="1" max="1" width="21.5546875" style="138" customWidth="1"/>
    <col min="2" max="2" width="29.109375" style="138" customWidth="1"/>
    <col min="3" max="3" width="8.109375" style="138" customWidth="1"/>
    <col min="4" max="4" width="16.33203125" style="138" customWidth="1"/>
    <col min="5" max="6" width="10" style="166" bestFit="1" customWidth="1"/>
    <col min="7" max="7" width="9.33203125" style="138" customWidth="1"/>
    <col min="8" max="8" width="14.109375" style="166" bestFit="1" customWidth="1"/>
    <col min="9" max="9" width="13.44140625" style="166" customWidth="1"/>
    <col min="10" max="10" width="13.109375" style="166" bestFit="1" customWidth="1"/>
    <col min="11" max="11" width="11.109375" style="166" customWidth="1"/>
    <col min="12" max="12" width="9.109375" style="166" bestFit="1" customWidth="1"/>
    <col min="13" max="13" width="6.33203125" style="138" customWidth="1"/>
    <col min="14" max="16384" width="9.109375" style="138"/>
  </cols>
  <sheetData>
    <row r="1" spans="1:14" ht="24">
      <c r="A1" s="372" t="s">
        <v>54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146"/>
    </row>
    <row r="2" spans="1:14" ht="24">
      <c r="A2" s="372" t="s">
        <v>55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146"/>
    </row>
    <row r="3" spans="1:14" ht="24">
      <c r="A3" s="372" t="s">
        <v>0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146"/>
    </row>
    <row r="4" spans="1:14" s="174" customFormat="1" ht="24" customHeight="1">
      <c r="A4" s="384" t="s">
        <v>1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173"/>
    </row>
    <row r="5" spans="1:14" s="175" customFormat="1" ht="27" customHeight="1">
      <c r="A5" s="372" t="s">
        <v>56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146"/>
    </row>
    <row r="6" spans="1:14" s="175" customFormat="1" ht="20.25" customHeight="1">
      <c r="A6" s="372" t="s">
        <v>2</v>
      </c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146"/>
    </row>
    <row r="7" spans="1:14" ht="29.25" customHeight="1">
      <c r="A7" s="135"/>
      <c r="B7" s="135"/>
      <c r="C7" s="135"/>
      <c r="D7" s="385" t="s">
        <v>3</v>
      </c>
      <c r="E7" s="385"/>
      <c r="F7" s="385"/>
      <c r="G7" s="385"/>
      <c r="H7" s="164">
        <f>G86*1000</f>
        <v>92409000</v>
      </c>
      <c r="I7" s="163"/>
      <c r="J7" s="163"/>
      <c r="K7" s="163"/>
      <c r="L7" s="163"/>
      <c r="M7" s="135"/>
      <c r="N7" s="146"/>
    </row>
    <row r="8" spans="1:14" ht="21" customHeight="1">
      <c r="A8" s="136"/>
      <c r="B8" s="136"/>
      <c r="C8" s="137"/>
      <c r="D8" s="385" t="s">
        <v>4</v>
      </c>
      <c r="E8" s="385"/>
      <c r="F8" s="385"/>
      <c r="G8" s="385"/>
      <c r="H8" s="164">
        <f>J86*1000</f>
        <v>39392100</v>
      </c>
      <c r="I8" s="165">
        <f>H8/H7*100</f>
        <v>42.627990780118822</v>
      </c>
      <c r="J8" s="136"/>
      <c r="K8" s="136"/>
      <c r="L8" s="136"/>
      <c r="M8" s="137"/>
      <c r="N8" s="146"/>
    </row>
    <row r="9" spans="1:14" ht="19.5" customHeight="1">
      <c r="A9" s="138" t="s">
        <v>5</v>
      </c>
      <c r="B9" s="138" t="s">
        <v>326</v>
      </c>
      <c r="D9" s="139"/>
    </row>
    <row r="10" spans="1:14" ht="20.25" customHeight="1">
      <c r="A10" s="138" t="s">
        <v>6</v>
      </c>
      <c r="B10" s="140">
        <v>32901012</v>
      </c>
      <c r="D10" s="139"/>
    </row>
    <row r="11" spans="1:14">
      <c r="A11" s="138" t="s">
        <v>7</v>
      </c>
      <c r="B11" s="138" t="s">
        <v>55</v>
      </c>
    </row>
    <row r="12" spans="1:14">
      <c r="A12" s="138" t="s">
        <v>8</v>
      </c>
      <c r="B12" s="138" t="s">
        <v>0</v>
      </c>
    </row>
    <row r="13" spans="1:14">
      <c r="A13" s="138" t="s">
        <v>9</v>
      </c>
      <c r="B13" s="138" t="s">
        <v>10</v>
      </c>
    </row>
    <row r="14" spans="1:14">
      <c r="A14" s="138" t="s">
        <v>11</v>
      </c>
      <c r="B14" s="138" t="s">
        <v>1</v>
      </c>
    </row>
    <row r="15" spans="1:14">
      <c r="A15" s="138" t="s">
        <v>12</v>
      </c>
      <c r="B15" s="138" t="s">
        <v>13</v>
      </c>
      <c r="I15" s="166" t="s">
        <v>14</v>
      </c>
    </row>
    <row r="16" spans="1:14">
      <c r="A16" s="375" t="s">
        <v>15</v>
      </c>
      <c r="B16" s="375" t="s">
        <v>74</v>
      </c>
      <c r="C16" s="375" t="s">
        <v>17</v>
      </c>
      <c r="D16" s="376" t="s">
        <v>18</v>
      </c>
      <c r="E16" s="386" t="s">
        <v>19</v>
      </c>
      <c r="F16" s="386"/>
      <c r="G16" s="386"/>
      <c r="H16" s="386" t="s">
        <v>20</v>
      </c>
      <c r="I16" s="386"/>
      <c r="J16" s="386"/>
      <c r="K16" s="386"/>
      <c r="L16" s="386"/>
      <c r="M16" s="378" t="s">
        <v>21</v>
      </c>
    </row>
    <row r="17" spans="1:15" ht="59.4">
      <c r="A17" s="375"/>
      <c r="B17" s="375"/>
      <c r="C17" s="375"/>
      <c r="D17" s="377"/>
      <c r="E17" s="149" t="s">
        <v>22</v>
      </c>
      <c r="F17" s="149" t="s">
        <v>23</v>
      </c>
      <c r="G17" s="148" t="s">
        <v>24</v>
      </c>
      <c r="H17" s="149" t="s">
        <v>22</v>
      </c>
      <c r="I17" s="149" t="s">
        <v>23</v>
      </c>
      <c r="J17" s="149" t="s">
        <v>24</v>
      </c>
      <c r="K17" s="150" t="s">
        <v>25</v>
      </c>
      <c r="L17" s="150" t="s">
        <v>26</v>
      </c>
      <c r="M17" s="378"/>
    </row>
    <row r="18" spans="1:15">
      <c r="A18" s="52" t="s">
        <v>333</v>
      </c>
      <c r="B18" s="52"/>
      <c r="C18" s="52"/>
      <c r="D18" s="52"/>
      <c r="E18" s="168"/>
      <c r="F18" s="168"/>
      <c r="G18" s="52"/>
      <c r="H18" s="168"/>
      <c r="I18" s="168"/>
      <c r="J18" s="168"/>
      <c r="K18" s="168"/>
      <c r="L18" s="168"/>
      <c r="M18" s="52"/>
    </row>
    <row r="19" spans="1:15">
      <c r="A19" s="103" t="s">
        <v>334</v>
      </c>
      <c r="B19" s="103" t="s">
        <v>335</v>
      </c>
      <c r="C19" s="93">
        <v>31112</v>
      </c>
      <c r="D19" s="93" t="s">
        <v>35</v>
      </c>
      <c r="E19" s="183">
        <v>2</v>
      </c>
      <c r="F19" s="184">
        <v>22.73</v>
      </c>
      <c r="G19" s="100">
        <v>20000</v>
      </c>
      <c r="H19" s="183">
        <v>2</v>
      </c>
      <c r="I19" s="158">
        <f>J19/53842*100</f>
        <v>7.4180008172058987</v>
      </c>
      <c r="J19" s="161">
        <v>3994</v>
      </c>
      <c r="K19" s="278">
        <f>H19/E19*F19</f>
        <v>22.73</v>
      </c>
      <c r="L19" s="168">
        <f>I19/F19*100</f>
        <v>32.635287361222609</v>
      </c>
      <c r="M19" s="52"/>
    </row>
    <row r="20" spans="1:15" ht="40.200000000000003">
      <c r="A20" s="103" t="s">
        <v>336</v>
      </c>
      <c r="B20" s="103" t="s">
        <v>337</v>
      </c>
      <c r="C20" s="93">
        <v>31161</v>
      </c>
      <c r="D20" s="93" t="s">
        <v>32</v>
      </c>
      <c r="E20" s="183">
        <v>1</v>
      </c>
      <c r="F20" s="184">
        <v>0.02</v>
      </c>
      <c r="G20" s="100">
        <v>20</v>
      </c>
      <c r="H20" s="183">
        <v>1</v>
      </c>
      <c r="I20" s="158">
        <f t="shared" ref="I20:I26" si="0">J20/53842*100</f>
        <v>3.5288436536532818E-2</v>
      </c>
      <c r="J20" s="155">
        <v>19</v>
      </c>
      <c r="K20" s="169">
        <f t="shared" ref="K20:K26" si="1">H20/E20*F20</f>
        <v>0.02</v>
      </c>
      <c r="L20" s="168">
        <f>I20/F20*100</f>
        <v>176.44218268266408</v>
      </c>
      <c r="M20" s="52"/>
    </row>
    <row r="21" spans="1:15" ht="40.200000000000003">
      <c r="A21" s="103" t="s">
        <v>338</v>
      </c>
      <c r="B21" s="103" t="s">
        <v>339</v>
      </c>
      <c r="C21" s="93">
        <v>31121</v>
      </c>
      <c r="D21" s="93" t="s">
        <v>34</v>
      </c>
      <c r="E21" s="183">
        <v>2</v>
      </c>
      <c r="F21" s="184">
        <v>0.68</v>
      </c>
      <c r="G21" s="100">
        <v>600</v>
      </c>
      <c r="H21" s="183">
        <v>2</v>
      </c>
      <c r="I21" s="158">
        <f t="shared" si="0"/>
        <v>1.1143716801010364</v>
      </c>
      <c r="J21" s="155">
        <v>600</v>
      </c>
      <c r="K21" s="278">
        <f t="shared" si="1"/>
        <v>0.68</v>
      </c>
      <c r="L21" s="168">
        <f t="shared" ref="L21:L26" si="2">I21/F21*100</f>
        <v>163.87818825015239</v>
      </c>
      <c r="M21" s="52"/>
    </row>
    <row r="22" spans="1:15" ht="79.8">
      <c r="A22" s="103" t="s">
        <v>340</v>
      </c>
      <c r="B22" s="103" t="s">
        <v>341</v>
      </c>
      <c r="C22" s="93">
        <v>31122</v>
      </c>
      <c r="D22" s="93" t="s">
        <v>32</v>
      </c>
      <c r="E22" s="183">
        <v>1</v>
      </c>
      <c r="F22" s="184">
        <v>0.56999999999999995</v>
      </c>
      <c r="G22" s="100">
        <v>500</v>
      </c>
      <c r="H22" s="183">
        <v>1</v>
      </c>
      <c r="I22" s="158">
        <f t="shared" si="0"/>
        <v>0.92864306675086372</v>
      </c>
      <c r="J22" s="155">
        <v>500</v>
      </c>
      <c r="K22" s="278">
        <f t="shared" si="1"/>
        <v>0.56999999999999995</v>
      </c>
      <c r="L22" s="168">
        <f t="shared" si="2"/>
        <v>162.91983627208137</v>
      </c>
      <c r="M22" s="52"/>
    </row>
    <row r="23" spans="1:15" ht="40.200000000000003">
      <c r="A23" s="103" t="s">
        <v>342</v>
      </c>
      <c r="B23" s="103" t="s">
        <v>343</v>
      </c>
      <c r="C23" s="93">
        <v>31172</v>
      </c>
      <c r="D23" s="93" t="s">
        <v>32</v>
      </c>
      <c r="E23" s="183">
        <v>1</v>
      </c>
      <c r="F23" s="184">
        <v>0.56999999999999995</v>
      </c>
      <c r="G23" s="100">
        <v>500</v>
      </c>
      <c r="H23" s="183">
        <v>1</v>
      </c>
      <c r="I23" s="158">
        <f t="shared" si="0"/>
        <v>0.91192749154934816</v>
      </c>
      <c r="J23" s="160">
        <v>491</v>
      </c>
      <c r="K23" s="278">
        <f t="shared" si="1"/>
        <v>0.56999999999999995</v>
      </c>
      <c r="L23" s="278">
        <f t="shared" si="2"/>
        <v>159.9872792191839</v>
      </c>
      <c r="M23" s="52"/>
    </row>
    <row r="24" spans="1:15" ht="60">
      <c r="A24" s="103" t="s">
        <v>344</v>
      </c>
      <c r="B24" s="103" t="s">
        <v>345</v>
      </c>
      <c r="C24" s="93">
        <v>31123</v>
      </c>
      <c r="D24" s="93" t="s">
        <v>32</v>
      </c>
      <c r="E24" s="183">
        <v>1</v>
      </c>
      <c r="F24" s="184">
        <v>0.34</v>
      </c>
      <c r="G24" s="100">
        <v>300</v>
      </c>
      <c r="H24" s="183">
        <v>1</v>
      </c>
      <c r="I24" s="158">
        <f t="shared" si="0"/>
        <v>0.55532855391701652</v>
      </c>
      <c r="J24" s="155">
        <v>299</v>
      </c>
      <c r="K24" s="278">
        <f t="shared" si="1"/>
        <v>0.34</v>
      </c>
      <c r="L24" s="278">
        <f t="shared" si="2"/>
        <v>163.3319276226519</v>
      </c>
      <c r="M24" s="52"/>
    </row>
    <row r="25" spans="1:15" ht="40.200000000000003">
      <c r="A25" s="103" t="s">
        <v>346</v>
      </c>
      <c r="B25" s="103" t="s">
        <v>347</v>
      </c>
      <c r="C25" s="93">
        <v>31123</v>
      </c>
      <c r="D25" s="93" t="s">
        <v>32</v>
      </c>
      <c r="E25" s="183">
        <v>6</v>
      </c>
      <c r="F25" s="184">
        <v>0.34</v>
      </c>
      <c r="G25" s="100">
        <v>300</v>
      </c>
      <c r="H25" s="183">
        <v>6</v>
      </c>
      <c r="I25" s="158">
        <f t="shared" si="0"/>
        <v>0.55532855391701652</v>
      </c>
      <c r="J25" s="155">
        <v>299</v>
      </c>
      <c r="K25" s="278">
        <f t="shared" si="1"/>
        <v>0.34</v>
      </c>
      <c r="L25" s="278">
        <f t="shared" si="2"/>
        <v>163.3319276226519</v>
      </c>
      <c r="M25" s="52"/>
    </row>
    <row r="26" spans="1:15" ht="60">
      <c r="A26" s="103" t="s">
        <v>348</v>
      </c>
      <c r="B26" s="103" t="s">
        <v>349</v>
      </c>
      <c r="C26" s="93">
        <v>31157</v>
      </c>
      <c r="D26" s="93" t="s">
        <v>32</v>
      </c>
      <c r="E26" s="183">
        <v>1</v>
      </c>
      <c r="F26" s="184">
        <v>0.56999999999999995</v>
      </c>
      <c r="G26" s="100">
        <v>500</v>
      </c>
      <c r="H26" s="183">
        <v>1</v>
      </c>
      <c r="I26" s="158">
        <f t="shared" si="0"/>
        <v>0.87663905501281525</v>
      </c>
      <c r="J26" s="160">
        <v>472</v>
      </c>
      <c r="K26" s="278">
        <f t="shared" si="1"/>
        <v>0.56999999999999995</v>
      </c>
      <c r="L26" s="278">
        <f t="shared" si="2"/>
        <v>153.79632544084478</v>
      </c>
      <c r="M26" s="52"/>
    </row>
    <row r="27" spans="1:15">
      <c r="A27" s="387" t="s">
        <v>314</v>
      </c>
      <c r="B27" s="388"/>
      <c r="C27" s="177"/>
      <c r="D27" s="177"/>
      <c r="E27" s="155">
        <f t="shared" ref="E27:H27" si="3">SUM(E19:E26)</f>
        <v>15</v>
      </c>
      <c r="F27" s="158">
        <f>SUM(F19:F26)</f>
        <v>25.82</v>
      </c>
      <c r="G27" s="176">
        <f>SUM(G19:G26)</f>
        <v>22720</v>
      </c>
      <c r="H27" s="155">
        <f t="shared" si="3"/>
        <v>15</v>
      </c>
      <c r="I27" s="161">
        <f>SUM(I19:I26)</f>
        <v>12.395527654990527</v>
      </c>
      <c r="J27" s="161">
        <f>SUM(J19:J26)</f>
        <v>6674</v>
      </c>
      <c r="K27" s="161">
        <f>SUM(K19:K26)</f>
        <v>25.82</v>
      </c>
      <c r="L27" s="185">
        <f>SUM(L19:L26)/6</f>
        <v>196.05382574524216</v>
      </c>
      <c r="M27" s="177"/>
      <c r="O27" s="147"/>
    </row>
    <row r="28" spans="1:15" ht="23.25" customHeight="1">
      <c r="A28" s="389" t="s">
        <v>315</v>
      </c>
      <c r="B28" s="389"/>
      <c r="C28" s="177"/>
      <c r="D28" s="177"/>
      <c r="E28" s="157"/>
      <c r="F28" s="158"/>
      <c r="G28" s="177"/>
      <c r="H28" s="157"/>
      <c r="I28" s="157"/>
      <c r="J28" s="157"/>
      <c r="K28" s="157"/>
      <c r="L28" s="157"/>
      <c r="M28" s="177"/>
      <c r="O28" s="147"/>
    </row>
    <row r="29" spans="1:15" s="179" customFormat="1">
      <c r="A29" s="92" t="s">
        <v>350</v>
      </c>
      <c r="B29" s="92" t="s">
        <v>351</v>
      </c>
      <c r="C29" s="93">
        <v>22111</v>
      </c>
      <c r="D29" s="93" t="s">
        <v>29</v>
      </c>
      <c r="E29" s="183">
        <v>4</v>
      </c>
      <c r="F29" s="184">
        <v>0.11</v>
      </c>
      <c r="G29" s="100">
        <v>96</v>
      </c>
      <c r="H29" s="183">
        <v>4</v>
      </c>
      <c r="I29" s="158">
        <f>J29/33626*100</f>
        <v>0</v>
      </c>
      <c r="J29" s="160">
        <v>0</v>
      </c>
      <c r="K29" s="161">
        <f t="shared" ref="K29:K84" si="4">H29/E29*F29</f>
        <v>0.11</v>
      </c>
      <c r="L29" s="155">
        <f t="shared" ref="L29:L84" si="5">I29/F29*100</f>
        <v>0</v>
      </c>
      <c r="M29" s="177"/>
      <c r="O29" s="180"/>
    </row>
    <row r="30" spans="1:15" s="179" customFormat="1">
      <c r="A30" s="92" t="s">
        <v>352</v>
      </c>
      <c r="B30" s="92" t="s">
        <v>353</v>
      </c>
      <c r="C30" s="93">
        <v>22111</v>
      </c>
      <c r="D30" s="93" t="s">
        <v>29</v>
      </c>
      <c r="E30" s="183">
        <v>4</v>
      </c>
      <c r="F30" s="184">
        <v>0.11</v>
      </c>
      <c r="G30" s="100">
        <v>96</v>
      </c>
      <c r="H30" s="183">
        <v>4</v>
      </c>
      <c r="I30" s="158">
        <f t="shared" ref="I30:I84" si="6">J30/33626*100</f>
        <v>6.2451674299649077E-3</v>
      </c>
      <c r="J30" s="161">
        <v>2.1</v>
      </c>
      <c r="K30" s="161">
        <f t="shared" si="4"/>
        <v>0.11</v>
      </c>
      <c r="L30" s="155">
        <f t="shared" si="5"/>
        <v>5.6774249363317342</v>
      </c>
      <c r="M30" s="177"/>
      <c r="O30" s="180"/>
    </row>
    <row r="31" spans="1:15" s="179" customFormat="1">
      <c r="A31" s="92" t="s">
        <v>354</v>
      </c>
      <c r="B31" s="92" t="s">
        <v>355</v>
      </c>
      <c r="C31" s="93">
        <v>21111</v>
      </c>
      <c r="D31" s="93" t="s">
        <v>27</v>
      </c>
      <c r="E31" s="183">
        <v>1</v>
      </c>
      <c r="F31" s="184">
        <v>1.19</v>
      </c>
      <c r="G31" s="100">
        <v>1049</v>
      </c>
      <c r="H31" s="183">
        <v>1</v>
      </c>
      <c r="I31" s="158">
        <f t="shared" si="6"/>
        <v>3.1166359364777256</v>
      </c>
      <c r="J31" s="161">
        <v>1048</v>
      </c>
      <c r="K31" s="161">
        <f t="shared" si="4"/>
        <v>1.19</v>
      </c>
      <c r="L31" s="155">
        <f t="shared" si="5"/>
        <v>261.90217953594333</v>
      </c>
      <c r="M31" s="177"/>
      <c r="O31" s="180"/>
    </row>
    <row r="32" spans="1:15" s="179" customFormat="1">
      <c r="A32" s="92" t="s">
        <v>356</v>
      </c>
      <c r="B32" s="92" t="s">
        <v>357</v>
      </c>
      <c r="C32" s="93">
        <v>21111</v>
      </c>
      <c r="D32" s="93" t="s">
        <v>27</v>
      </c>
      <c r="E32" s="183">
        <v>14</v>
      </c>
      <c r="F32" s="184">
        <v>13.58</v>
      </c>
      <c r="G32" s="100">
        <v>11950</v>
      </c>
      <c r="H32" s="183">
        <v>14</v>
      </c>
      <c r="I32" s="158">
        <f t="shared" si="6"/>
        <v>11.056920240290252</v>
      </c>
      <c r="J32" s="160">
        <v>3718</v>
      </c>
      <c r="K32" s="161">
        <f t="shared" si="4"/>
        <v>13.58</v>
      </c>
      <c r="L32" s="155">
        <f t="shared" si="5"/>
        <v>81.420620326143236</v>
      </c>
      <c r="M32" s="177"/>
      <c r="O32" s="180"/>
    </row>
    <row r="33" spans="1:15" s="179" customFormat="1">
      <c r="A33" s="92" t="s">
        <v>358</v>
      </c>
      <c r="B33" s="92" t="s">
        <v>359</v>
      </c>
      <c r="C33" s="93">
        <v>21111</v>
      </c>
      <c r="D33" s="93" t="s">
        <v>27</v>
      </c>
      <c r="E33" s="183">
        <v>12</v>
      </c>
      <c r="F33" s="184">
        <v>10.72</v>
      </c>
      <c r="G33" s="100">
        <v>9430</v>
      </c>
      <c r="H33" s="183">
        <v>12</v>
      </c>
      <c r="I33" s="158">
        <f t="shared" si="6"/>
        <v>19.315410694105751</v>
      </c>
      <c r="J33" s="161">
        <v>6495</v>
      </c>
      <c r="K33" s="161">
        <f t="shared" si="4"/>
        <v>10.72</v>
      </c>
      <c r="L33" s="155">
        <f t="shared" si="5"/>
        <v>180.18106990770289</v>
      </c>
      <c r="M33" s="177"/>
      <c r="O33" s="180"/>
    </row>
    <row r="34" spans="1:15" s="179" customFormat="1">
      <c r="A34" s="92" t="s">
        <v>360</v>
      </c>
      <c r="B34" s="92" t="s">
        <v>361</v>
      </c>
      <c r="C34" s="93">
        <v>21111</v>
      </c>
      <c r="D34" s="93" t="s">
        <v>27</v>
      </c>
      <c r="E34" s="183">
        <v>4</v>
      </c>
      <c r="F34" s="184">
        <v>2.99</v>
      </c>
      <c r="G34" s="134">
        <v>2631</v>
      </c>
      <c r="H34" s="183">
        <v>4</v>
      </c>
      <c r="I34" s="158">
        <f t="shared" si="6"/>
        <v>7.7142687206328446</v>
      </c>
      <c r="J34" s="159">
        <v>2594</v>
      </c>
      <c r="K34" s="161">
        <f t="shared" si="4"/>
        <v>2.99</v>
      </c>
      <c r="L34" s="155">
        <f t="shared" si="5"/>
        <v>258.00229834892457</v>
      </c>
      <c r="M34" s="177"/>
      <c r="O34" s="180"/>
    </row>
    <row r="35" spans="1:15" s="179" customFormat="1">
      <c r="A35" s="92" t="s">
        <v>362</v>
      </c>
      <c r="B35" s="92" t="s">
        <v>363</v>
      </c>
      <c r="C35" s="93">
        <v>21111</v>
      </c>
      <c r="D35" s="93" t="s">
        <v>27</v>
      </c>
      <c r="E35" s="183">
        <v>2</v>
      </c>
      <c r="F35" s="184">
        <v>1.46</v>
      </c>
      <c r="G35" s="100">
        <v>1282</v>
      </c>
      <c r="H35" s="183">
        <v>2</v>
      </c>
      <c r="I35" s="158">
        <f t="shared" si="6"/>
        <v>0</v>
      </c>
      <c r="J35" s="160">
        <v>0</v>
      </c>
      <c r="K35" s="161">
        <f t="shared" si="4"/>
        <v>1.46</v>
      </c>
      <c r="L35" s="155">
        <f t="shared" si="5"/>
        <v>0</v>
      </c>
      <c r="M35" s="177"/>
      <c r="O35" s="180"/>
    </row>
    <row r="36" spans="1:15" s="179" customFormat="1">
      <c r="A36" s="92" t="s">
        <v>364</v>
      </c>
      <c r="B36" s="92" t="s">
        <v>365</v>
      </c>
      <c r="C36" s="93">
        <v>21111</v>
      </c>
      <c r="D36" s="93" t="s">
        <v>27</v>
      </c>
      <c r="E36" s="183">
        <v>3</v>
      </c>
      <c r="F36" s="184">
        <v>1.8</v>
      </c>
      <c r="G36" s="134">
        <v>1587</v>
      </c>
      <c r="H36" s="183">
        <v>3</v>
      </c>
      <c r="I36" s="158">
        <f t="shared" si="6"/>
        <v>2.0311663593647773</v>
      </c>
      <c r="J36" s="158">
        <v>683</v>
      </c>
      <c r="K36" s="161">
        <v>0</v>
      </c>
      <c r="L36" s="155">
        <f t="shared" si="5"/>
        <v>112.8425755202654</v>
      </c>
      <c r="M36" s="177"/>
      <c r="O36" s="180"/>
    </row>
    <row r="37" spans="1:15" s="179" customFormat="1">
      <c r="A37" s="92" t="s">
        <v>366</v>
      </c>
      <c r="B37" s="92" t="s">
        <v>367</v>
      </c>
      <c r="C37" s="93">
        <v>21111</v>
      </c>
      <c r="D37" s="93" t="s">
        <v>27</v>
      </c>
      <c r="E37" s="183">
        <v>1</v>
      </c>
      <c r="F37" s="184">
        <v>0.45</v>
      </c>
      <c r="G37" s="134">
        <v>395</v>
      </c>
      <c r="H37" s="183">
        <v>1</v>
      </c>
      <c r="I37" s="158">
        <f t="shared" si="6"/>
        <v>0</v>
      </c>
      <c r="J37" s="158">
        <v>0</v>
      </c>
      <c r="K37" s="161">
        <v>0</v>
      </c>
      <c r="L37" s="155">
        <f t="shared" si="5"/>
        <v>0</v>
      </c>
      <c r="M37" s="177"/>
      <c r="O37" s="180"/>
    </row>
    <row r="38" spans="1:15" s="179" customFormat="1">
      <c r="A38" s="92" t="s">
        <v>368</v>
      </c>
      <c r="B38" s="92" t="s">
        <v>369</v>
      </c>
      <c r="C38" s="93">
        <v>21111</v>
      </c>
      <c r="D38" s="93" t="s">
        <v>27</v>
      </c>
      <c r="E38" s="183">
        <v>1</v>
      </c>
      <c r="F38" s="184">
        <v>0.47</v>
      </c>
      <c r="G38" s="100">
        <v>415</v>
      </c>
      <c r="H38" s="183">
        <v>1</v>
      </c>
      <c r="I38" s="158">
        <f t="shared" si="6"/>
        <v>0</v>
      </c>
      <c r="J38" s="160">
        <v>0</v>
      </c>
      <c r="K38" s="161">
        <f t="shared" si="4"/>
        <v>0.47</v>
      </c>
      <c r="L38" s="155">
        <f t="shared" si="5"/>
        <v>0</v>
      </c>
      <c r="M38" s="177"/>
      <c r="O38" s="180"/>
    </row>
    <row r="39" spans="1:15" s="179" customFormat="1">
      <c r="A39" s="92" t="s">
        <v>370</v>
      </c>
      <c r="B39" s="92" t="s">
        <v>371</v>
      </c>
      <c r="C39" s="93">
        <v>21111</v>
      </c>
      <c r="D39" s="93" t="s">
        <v>27</v>
      </c>
      <c r="E39" s="183">
        <v>49</v>
      </c>
      <c r="F39" s="184">
        <v>19.13</v>
      </c>
      <c r="G39" s="100">
        <v>16834</v>
      </c>
      <c r="H39" s="183">
        <v>49</v>
      </c>
      <c r="I39" s="158">
        <f t="shared" si="6"/>
        <v>11.963956462261345</v>
      </c>
      <c r="J39" s="155">
        <v>4023</v>
      </c>
      <c r="K39" s="161">
        <f t="shared" si="4"/>
        <v>19.13</v>
      </c>
      <c r="L39" s="155">
        <f t="shared" si="5"/>
        <v>62.540284695563756</v>
      </c>
      <c r="M39" s="177"/>
      <c r="O39" s="180"/>
    </row>
    <row r="40" spans="1:15" s="179" customFormat="1">
      <c r="A40" s="92" t="s">
        <v>372</v>
      </c>
      <c r="B40" s="92" t="s">
        <v>373</v>
      </c>
      <c r="C40" s="93">
        <v>22111</v>
      </c>
      <c r="D40" s="93" t="s">
        <v>29</v>
      </c>
      <c r="E40" s="183">
        <v>2.6</v>
      </c>
      <c r="F40" s="184">
        <v>0.35</v>
      </c>
      <c r="G40" s="100">
        <v>312</v>
      </c>
      <c r="H40" s="183">
        <v>2.6</v>
      </c>
      <c r="I40" s="158">
        <f t="shared" si="6"/>
        <v>0.37173615654553027</v>
      </c>
      <c r="J40" s="160">
        <v>125</v>
      </c>
      <c r="K40" s="161">
        <f t="shared" si="4"/>
        <v>0.35</v>
      </c>
      <c r="L40" s="155">
        <f t="shared" si="5"/>
        <v>106.21033044158008</v>
      </c>
      <c r="M40" s="177"/>
      <c r="O40" s="180"/>
    </row>
    <row r="41" spans="1:15" s="179" customFormat="1">
      <c r="A41" s="92" t="s">
        <v>374</v>
      </c>
      <c r="B41" s="92" t="s">
        <v>375</v>
      </c>
      <c r="C41" s="93">
        <v>22111</v>
      </c>
      <c r="D41" s="93" t="s">
        <v>29</v>
      </c>
      <c r="E41" s="183">
        <v>1</v>
      </c>
      <c r="F41" s="184">
        <v>0.14000000000000001</v>
      </c>
      <c r="G41" s="100">
        <v>120</v>
      </c>
      <c r="H41" s="183">
        <v>1</v>
      </c>
      <c r="I41" s="158">
        <f t="shared" si="6"/>
        <v>0.27954558972223875</v>
      </c>
      <c r="J41" s="155">
        <v>94</v>
      </c>
      <c r="K41" s="161">
        <f t="shared" si="4"/>
        <v>0.14000000000000001</v>
      </c>
      <c r="L41" s="155">
        <f t="shared" si="5"/>
        <v>199.67542123017051</v>
      </c>
      <c r="M41" s="177"/>
      <c r="O41" s="180"/>
    </row>
    <row r="42" spans="1:15" s="179" customFormat="1">
      <c r="A42" s="92" t="s">
        <v>376</v>
      </c>
      <c r="B42" s="92" t="s">
        <v>377</v>
      </c>
      <c r="C42" s="93">
        <v>22111</v>
      </c>
      <c r="D42" s="93" t="s">
        <v>31</v>
      </c>
      <c r="E42" s="183">
        <v>2</v>
      </c>
      <c r="F42" s="184">
        <v>7.0000000000000007E-2</v>
      </c>
      <c r="G42" s="100">
        <v>60</v>
      </c>
      <c r="H42" s="183">
        <v>2</v>
      </c>
      <c r="I42" s="158">
        <f t="shared" si="6"/>
        <v>0.17843335514185452</v>
      </c>
      <c r="J42" s="160">
        <v>60</v>
      </c>
      <c r="K42" s="161">
        <f t="shared" si="4"/>
        <v>7.0000000000000007E-2</v>
      </c>
      <c r="L42" s="155">
        <f t="shared" si="5"/>
        <v>254.90479305979213</v>
      </c>
      <c r="M42" s="177"/>
      <c r="O42" s="180"/>
    </row>
    <row r="43" spans="1:15" s="179" customFormat="1" ht="49.2" customHeight="1">
      <c r="A43" s="92" t="s">
        <v>378</v>
      </c>
      <c r="B43" s="92" t="s">
        <v>379</v>
      </c>
      <c r="C43" s="93">
        <v>28142</v>
      </c>
      <c r="D43" s="93" t="s">
        <v>30</v>
      </c>
      <c r="E43" s="183">
        <v>1</v>
      </c>
      <c r="F43" s="184">
        <v>1.36</v>
      </c>
      <c r="G43" s="134">
        <v>1200</v>
      </c>
      <c r="H43" s="183">
        <v>1</v>
      </c>
      <c r="I43" s="158">
        <f t="shared" si="6"/>
        <v>3.4110509724617857</v>
      </c>
      <c r="J43" s="159">
        <v>1147</v>
      </c>
      <c r="K43" s="161">
        <f t="shared" si="4"/>
        <v>1.36</v>
      </c>
      <c r="L43" s="155">
        <f t="shared" si="5"/>
        <v>250.81257150454306</v>
      </c>
      <c r="M43" s="177"/>
      <c r="O43" s="180"/>
    </row>
    <row r="44" spans="1:15" s="179" customFormat="1" ht="24.75" customHeight="1">
      <c r="A44" s="92" t="s">
        <v>380</v>
      </c>
      <c r="B44" s="92" t="s">
        <v>381</v>
      </c>
      <c r="C44" s="93">
        <v>22112</v>
      </c>
      <c r="D44" s="93" t="s">
        <v>29</v>
      </c>
      <c r="E44" s="183">
        <v>1</v>
      </c>
      <c r="F44" s="184">
        <v>0.04</v>
      </c>
      <c r="G44" s="134">
        <v>36</v>
      </c>
      <c r="H44" s="183">
        <v>1</v>
      </c>
      <c r="I44" s="158">
        <f t="shared" si="6"/>
        <v>0.10706001308511272</v>
      </c>
      <c r="J44" s="158">
        <v>36</v>
      </c>
      <c r="K44" s="161">
        <f t="shared" si="4"/>
        <v>0.04</v>
      </c>
      <c r="L44" s="155">
        <f t="shared" si="5"/>
        <v>267.65003271278181</v>
      </c>
      <c r="M44" s="177"/>
      <c r="O44" s="180"/>
    </row>
    <row r="45" spans="1:15" s="179" customFormat="1">
      <c r="A45" s="92" t="s">
        <v>382</v>
      </c>
      <c r="B45" s="92" t="s">
        <v>383</v>
      </c>
      <c r="C45" s="93">
        <v>22112</v>
      </c>
      <c r="D45" s="93" t="s">
        <v>29</v>
      </c>
      <c r="E45" s="183">
        <v>1</v>
      </c>
      <c r="F45" s="184">
        <v>7.0000000000000007E-2</v>
      </c>
      <c r="G45" s="100">
        <v>60</v>
      </c>
      <c r="H45" s="183">
        <v>1</v>
      </c>
      <c r="I45" s="158">
        <f t="shared" si="6"/>
        <v>0.10706001308511272</v>
      </c>
      <c r="J45" s="161">
        <v>36</v>
      </c>
      <c r="K45" s="161">
        <f t="shared" si="4"/>
        <v>7.0000000000000007E-2</v>
      </c>
      <c r="L45" s="155">
        <f t="shared" si="5"/>
        <v>152.9428758358753</v>
      </c>
      <c r="M45" s="177"/>
      <c r="O45" s="180"/>
    </row>
    <row r="46" spans="1:15" s="179" customFormat="1">
      <c r="A46" s="92" t="s">
        <v>384</v>
      </c>
      <c r="B46" s="92" t="s">
        <v>385</v>
      </c>
      <c r="C46" s="93">
        <v>22112</v>
      </c>
      <c r="D46" s="93" t="s">
        <v>29</v>
      </c>
      <c r="E46" s="183">
        <v>1</v>
      </c>
      <c r="F46" s="184">
        <v>0.09</v>
      </c>
      <c r="G46" s="100">
        <v>75</v>
      </c>
      <c r="H46" s="183">
        <v>1</v>
      </c>
      <c r="I46" s="158">
        <f t="shared" si="6"/>
        <v>0.1695116873847618</v>
      </c>
      <c r="J46" s="161">
        <v>57</v>
      </c>
      <c r="K46" s="161">
        <f t="shared" si="4"/>
        <v>0.09</v>
      </c>
      <c r="L46" s="155">
        <f t="shared" si="5"/>
        <v>188.346319316402</v>
      </c>
      <c r="M46" s="177"/>
      <c r="O46" s="180"/>
    </row>
    <row r="47" spans="1:15" s="179" customFormat="1">
      <c r="A47" s="92" t="s">
        <v>386</v>
      </c>
      <c r="B47" s="92" t="s">
        <v>387</v>
      </c>
      <c r="C47" s="93">
        <v>22112</v>
      </c>
      <c r="D47" s="93" t="s">
        <v>29</v>
      </c>
      <c r="E47" s="183">
        <v>4</v>
      </c>
      <c r="F47" s="184">
        <v>0.28000000000000003</v>
      </c>
      <c r="G47" s="100">
        <v>250</v>
      </c>
      <c r="H47" s="183">
        <v>4</v>
      </c>
      <c r="I47" s="158">
        <f t="shared" si="6"/>
        <v>0.74049842383869624</v>
      </c>
      <c r="J47" s="160">
        <v>249</v>
      </c>
      <c r="K47" s="161">
        <f t="shared" si="4"/>
        <v>0.28000000000000003</v>
      </c>
      <c r="L47" s="155">
        <f t="shared" si="5"/>
        <v>264.46372279953437</v>
      </c>
      <c r="M47" s="177"/>
      <c r="O47" s="180"/>
    </row>
    <row r="48" spans="1:15" s="179" customFormat="1">
      <c r="A48" s="92" t="s">
        <v>388</v>
      </c>
      <c r="B48" s="92" t="s">
        <v>389</v>
      </c>
      <c r="C48" s="93">
        <v>22112</v>
      </c>
      <c r="D48" s="93" t="s">
        <v>27</v>
      </c>
      <c r="E48" s="183">
        <v>1</v>
      </c>
      <c r="F48" s="184">
        <v>0.03</v>
      </c>
      <c r="G48" s="100">
        <v>25</v>
      </c>
      <c r="H48" s="183">
        <v>1</v>
      </c>
      <c r="I48" s="158">
        <f t="shared" si="6"/>
        <v>7.4347231309106046E-2</v>
      </c>
      <c r="J48" s="160">
        <v>25</v>
      </c>
      <c r="K48" s="161">
        <f t="shared" si="4"/>
        <v>0.03</v>
      </c>
      <c r="L48" s="155">
        <f t="shared" si="5"/>
        <v>247.82410436368684</v>
      </c>
      <c r="M48" s="177"/>
      <c r="O48" s="180"/>
    </row>
    <row r="49" spans="1:15" s="179" customFormat="1">
      <c r="A49" s="92" t="s">
        <v>327</v>
      </c>
      <c r="B49" s="92" t="s">
        <v>390</v>
      </c>
      <c r="C49" s="93">
        <v>21132</v>
      </c>
      <c r="D49" s="93" t="s">
        <v>27</v>
      </c>
      <c r="E49" s="183">
        <v>87</v>
      </c>
      <c r="F49" s="184">
        <v>2.37</v>
      </c>
      <c r="G49" s="100">
        <v>2088</v>
      </c>
      <c r="H49" s="183">
        <v>87</v>
      </c>
      <c r="I49" s="158">
        <f t="shared" si="6"/>
        <v>2.1174091476833401</v>
      </c>
      <c r="J49" s="155">
        <v>712</v>
      </c>
      <c r="K49" s="161">
        <f t="shared" si="4"/>
        <v>2.37</v>
      </c>
      <c r="L49" s="155">
        <f t="shared" si="5"/>
        <v>89.342158130098738</v>
      </c>
      <c r="M49" s="177"/>
      <c r="O49" s="180"/>
    </row>
    <row r="50" spans="1:15" s="179" customFormat="1">
      <c r="A50" s="92" t="s">
        <v>391</v>
      </c>
      <c r="B50" s="92" t="s">
        <v>392</v>
      </c>
      <c r="C50" s="93">
        <v>22212</v>
      </c>
      <c r="D50" s="93" t="s">
        <v>33</v>
      </c>
      <c r="E50" s="183">
        <v>960</v>
      </c>
      <c r="F50" s="184">
        <v>0.22</v>
      </c>
      <c r="G50" s="100">
        <v>192</v>
      </c>
      <c r="H50" s="183">
        <v>960</v>
      </c>
      <c r="I50" s="158">
        <f t="shared" si="6"/>
        <v>0.5709867364539345</v>
      </c>
      <c r="J50" s="155">
        <v>192</v>
      </c>
      <c r="K50" s="161">
        <f t="shared" si="4"/>
        <v>0.22</v>
      </c>
      <c r="L50" s="155">
        <f t="shared" si="5"/>
        <v>259.53942566087932</v>
      </c>
      <c r="M50" s="177"/>
      <c r="O50" s="180"/>
    </row>
    <row r="51" spans="1:15" s="179" customFormat="1">
      <c r="A51" s="92" t="s">
        <v>393</v>
      </c>
      <c r="B51" s="92" t="s">
        <v>394</v>
      </c>
      <c r="C51" s="93">
        <v>22212</v>
      </c>
      <c r="D51" s="93" t="s">
        <v>33</v>
      </c>
      <c r="E51" s="183">
        <v>360</v>
      </c>
      <c r="F51" s="184">
        <v>0.08</v>
      </c>
      <c r="G51" s="100">
        <v>72</v>
      </c>
      <c r="H51" s="183">
        <v>360</v>
      </c>
      <c r="I51" s="158">
        <f t="shared" si="6"/>
        <v>0.21412002617022544</v>
      </c>
      <c r="J51" s="160">
        <v>72</v>
      </c>
      <c r="K51" s="161">
        <f t="shared" si="4"/>
        <v>0.08</v>
      </c>
      <c r="L51" s="155">
        <f t="shared" si="5"/>
        <v>267.65003271278181</v>
      </c>
      <c r="M51" s="177"/>
      <c r="O51" s="180"/>
    </row>
    <row r="52" spans="1:15" s="179" customFormat="1">
      <c r="A52" s="92" t="s">
        <v>395</v>
      </c>
      <c r="B52" s="92" t="s">
        <v>396</v>
      </c>
      <c r="C52" s="93">
        <v>22212</v>
      </c>
      <c r="D52" s="93" t="s">
        <v>33</v>
      </c>
      <c r="E52" s="183">
        <v>2400</v>
      </c>
      <c r="F52" s="184">
        <v>0.49</v>
      </c>
      <c r="G52" s="100">
        <v>432</v>
      </c>
      <c r="H52" s="183">
        <v>2400</v>
      </c>
      <c r="I52" s="158">
        <f t="shared" si="6"/>
        <v>1.2847201570213524</v>
      </c>
      <c r="J52" s="161">
        <v>432</v>
      </c>
      <c r="K52" s="161">
        <f t="shared" si="4"/>
        <v>0.49</v>
      </c>
      <c r="L52" s="155">
        <f t="shared" si="5"/>
        <v>262.18778714721481</v>
      </c>
      <c r="M52" s="177"/>
      <c r="O52" s="180"/>
    </row>
    <row r="53" spans="1:15" s="179" customFormat="1">
      <c r="A53" s="92" t="s">
        <v>397</v>
      </c>
      <c r="B53" s="92" t="s">
        <v>398</v>
      </c>
      <c r="C53" s="93">
        <v>22314</v>
      </c>
      <c r="D53" s="93" t="s">
        <v>34</v>
      </c>
      <c r="E53" s="183">
        <v>24</v>
      </c>
      <c r="F53" s="184">
        <v>0.05</v>
      </c>
      <c r="G53" s="100">
        <v>40</v>
      </c>
      <c r="H53" s="183">
        <v>24</v>
      </c>
      <c r="I53" s="158">
        <f t="shared" si="6"/>
        <v>6.8399452804377564E-2</v>
      </c>
      <c r="J53" s="160">
        <v>23</v>
      </c>
      <c r="K53" s="161">
        <f t="shared" si="4"/>
        <v>0.05</v>
      </c>
      <c r="L53" s="155">
        <f t="shared" si="5"/>
        <v>136.79890560875512</v>
      </c>
      <c r="M53" s="177"/>
      <c r="O53" s="180"/>
    </row>
    <row r="54" spans="1:15" s="179" customFormat="1">
      <c r="A54" s="92" t="s">
        <v>399</v>
      </c>
      <c r="B54" s="92" t="s">
        <v>400</v>
      </c>
      <c r="C54" s="93">
        <v>21139</v>
      </c>
      <c r="D54" s="93" t="s">
        <v>27</v>
      </c>
      <c r="E54" s="183">
        <v>5</v>
      </c>
      <c r="F54" s="184">
        <v>0.05</v>
      </c>
      <c r="G54" s="100">
        <v>40</v>
      </c>
      <c r="H54" s="183">
        <v>5</v>
      </c>
      <c r="I54" s="158">
        <f t="shared" si="6"/>
        <v>0</v>
      </c>
      <c r="J54" s="155">
        <v>0</v>
      </c>
      <c r="K54" s="161">
        <f t="shared" si="4"/>
        <v>0.05</v>
      </c>
      <c r="L54" s="155">
        <f t="shared" si="5"/>
        <v>0</v>
      </c>
      <c r="M54" s="177"/>
      <c r="O54" s="180"/>
    </row>
    <row r="55" spans="1:15" s="179" customFormat="1">
      <c r="A55" s="92" t="s">
        <v>401</v>
      </c>
      <c r="B55" s="92" t="s">
        <v>402</v>
      </c>
      <c r="C55" s="93">
        <v>21139</v>
      </c>
      <c r="D55" s="93" t="s">
        <v>27</v>
      </c>
      <c r="E55" s="183">
        <v>2</v>
      </c>
      <c r="F55" s="184">
        <v>0.13</v>
      </c>
      <c r="G55" s="100">
        <v>110</v>
      </c>
      <c r="H55" s="183">
        <v>2</v>
      </c>
      <c r="I55" s="158">
        <f t="shared" si="6"/>
        <v>0.19627669065603995</v>
      </c>
      <c r="J55" s="155">
        <v>66</v>
      </c>
      <c r="K55" s="161">
        <f t="shared" si="4"/>
        <v>0.13</v>
      </c>
      <c r="L55" s="155">
        <f t="shared" si="5"/>
        <v>150.98206973541534</v>
      </c>
      <c r="M55" s="177"/>
      <c r="O55" s="180"/>
    </row>
    <row r="56" spans="1:15" s="179" customFormat="1">
      <c r="A56" s="92" t="s">
        <v>403</v>
      </c>
      <c r="B56" s="92" t="s">
        <v>68</v>
      </c>
      <c r="C56" s="93">
        <v>21121</v>
      </c>
      <c r="D56" s="93" t="s">
        <v>27</v>
      </c>
      <c r="E56" s="183">
        <v>87</v>
      </c>
      <c r="F56" s="184">
        <v>0.99</v>
      </c>
      <c r="G56" s="100">
        <v>870</v>
      </c>
      <c r="H56" s="183">
        <v>87</v>
      </c>
      <c r="I56" s="158">
        <f t="shared" si="6"/>
        <v>1.0111223458038423</v>
      </c>
      <c r="J56" s="155">
        <v>340</v>
      </c>
      <c r="K56" s="161">
        <f t="shared" si="4"/>
        <v>0.99</v>
      </c>
      <c r="L56" s="155">
        <f t="shared" si="5"/>
        <v>102.13357028321639</v>
      </c>
      <c r="M56" s="177"/>
      <c r="O56" s="180"/>
    </row>
    <row r="57" spans="1:15" s="179" customFormat="1">
      <c r="A57" s="92" t="s">
        <v>404</v>
      </c>
      <c r="B57" s="92" t="s">
        <v>405</v>
      </c>
      <c r="C57" s="93">
        <v>22213</v>
      </c>
      <c r="D57" s="93" t="s">
        <v>35</v>
      </c>
      <c r="E57" s="183">
        <v>3</v>
      </c>
      <c r="F57" s="184">
        <v>0.56999999999999995</v>
      </c>
      <c r="G57" s="100">
        <v>498</v>
      </c>
      <c r="H57" s="183">
        <v>3</v>
      </c>
      <c r="I57" s="158">
        <f t="shared" si="6"/>
        <v>1.4780229584250282</v>
      </c>
      <c r="J57" s="160">
        <v>497</v>
      </c>
      <c r="K57" s="161">
        <f t="shared" si="4"/>
        <v>0.56999999999999995</v>
      </c>
      <c r="L57" s="155">
        <f t="shared" si="5"/>
        <v>259.30227340789969</v>
      </c>
      <c r="M57" s="177"/>
      <c r="O57" s="180"/>
    </row>
    <row r="58" spans="1:15" s="179" customFormat="1">
      <c r="A58" s="92" t="s">
        <v>406</v>
      </c>
      <c r="B58" s="92" t="s">
        <v>407</v>
      </c>
      <c r="C58" s="93">
        <v>22213</v>
      </c>
      <c r="D58" s="93" t="s">
        <v>35</v>
      </c>
      <c r="E58" s="183">
        <v>8</v>
      </c>
      <c r="F58" s="184">
        <v>0.14000000000000001</v>
      </c>
      <c r="G58" s="100">
        <v>120</v>
      </c>
      <c r="H58" s="183">
        <v>8</v>
      </c>
      <c r="I58" s="158">
        <f t="shared" si="6"/>
        <v>0.22006780467495388</v>
      </c>
      <c r="J58" s="155">
        <v>74</v>
      </c>
      <c r="K58" s="161">
        <f t="shared" si="4"/>
        <v>0.14000000000000001</v>
      </c>
      <c r="L58" s="155">
        <f t="shared" si="5"/>
        <v>157.19128905353847</v>
      </c>
      <c r="M58" s="177"/>
      <c r="O58" s="180"/>
    </row>
    <row r="59" spans="1:15" s="179" customFormat="1" ht="47.25" customHeight="1">
      <c r="A59" s="92" t="s">
        <v>408</v>
      </c>
      <c r="B59" s="92" t="s">
        <v>409</v>
      </c>
      <c r="C59" s="93">
        <v>22213</v>
      </c>
      <c r="D59" s="93" t="s">
        <v>35</v>
      </c>
      <c r="E59" s="183">
        <v>8</v>
      </c>
      <c r="F59" s="184">
        <v>0.14000000000000001</v>
      </c>
      <c r="G59" s="100">
        <v>120</v>
      </c>
      <c r="H59" s="183">
        <v>8</v>
      </c>
      <c r="I59" s="158">
        <f t="shared" si="6"/>
        <v>0.3330755962647951</v>
      </c>
      <c r="J59" s="155">
        <v>112</v>
      </c>
      <c r="K59" s="161">
        <f t="shared" si="4"/>
        <v>0.14000000000000001</v>
      </c>
      <c r="L59" s="155">
        <f t="shared" si="5"/>
        <v>237.91114018913936</v>
      </c>
      <c r="M59" s="177"/>
      <c r="O59" s="180"/>
    </row>
    <row r="60" spans="1:15" s="179" customFormat="1">
      <c r="A60" s="92" t="s">
        <v>410</v>
      </c>
      <c r="B60" s="92" t="s">
        <v>411</v>
      </c>
      <c r="C60" s="93">
        <v>22221</v>
      </c>
      <c r="D60" s="93" t="s">
        <v>35</v>
      </c>
      <c r="E60" s="183">
        <v>8</v>
      </c>
      <c r="F60" s="184">
        <v>0.09</v>
      </c>
      <c r="G60" s="100">
        <v>80</v>
      </c>
      <c r="H60" s="183">
        <v>8</v>
      </c>
      <c r="I60" s="158">
        <f t="shared" si="6"/>
        <v>0.23791114018913936</v>
      </c>
      <c r="J60" s="155">
        <v>80</v>
      </c>
      <c r="K60" s="161">
        <f t="shared" si="4"/>
        <v>0.09</v>
      </c>
      <c r="L60" s="155">
        <f t="shared" si="5"/>
        <v>264.34571132126598</v>
      </c>
      <c r="M60" s="177"/>
      <c r="O60" s="180"/>
    </row>
    <row r="61" spans="1:15" s="179" customFormat="1">
      <c r="A61" s="92" t="s">
        <v>412</v>
      </c>
      <c r="B61" s="92" t="s">
        <v>413</v>
      </c>
      <c r="C61" s="93">
        <v>22221</v>
      </c>
      <c r="D61" s="93" t="s">
        <v>35</v>
      </c>
      <c r="E61" s="183">
        <v>6</v>
      </c>
      <c r="F61" s="184">
        <v>0.03</v>
      </c>
      <c r="G61" s="100">
        <v>30</v>
      </c>
      <c r="H61" s="183">
        <v>6</v>
      </c>
      <c r="I61" s="158">
        <f t="shared" si="6"/>
        <v>8.624278831856301E-2</v>
      </c>
      <c r="J61" s="155">
        <v>29</v>
      </c>
      <c r="K61" s="161">
        <f t="shared" si="4"/>
        <v>0.03</v>
      </c>
      <c r="L61" s="155">
        <f t="shared" si="5"/>
        <v>287.47596106187672</v>
      </c>
      <c r="M61" s="177"/>
      <c r="O61" s="180"/>
    </row>
    <row r="62" spans="1:15" s="179" customFormat="1" ht="39.6">
      <c r="A62" s="92" t="s">
        <v>414</v>
      </c>
      <c r="B62" s="92" t="s">
        <v>415</v>
      </c>
      <c r="C62" s="93">
        <v>22221</v>
      </c>
      <c r="D62" s="93" t="s">
        <v>35</v>
      </c>
      <c r="E62" s="183">
        <v>8</v>
      </c>
      <c r="F62" s="184">
        <v>0.14000000000000001</v>
      </c>
      <c r="G62" s="100">
        <v>120</v>
      </c>
      <c r="H62" s="183">
        <v>8</v>
      </c>
      <c r="I62" s="158">
        <f t="shared" si="6"/>
        <v>0.35389282103134478</v>
      </c>
      <c r="J62" s="155">
        <v>119</v>
      </c>
      <c r="K62" s="161">
        <f t="shared" si="4"/>
        <v>0.14000000000000001</v>
      </c>
      <c r="L62" s="155">
        <f t="shared" si="5"/>
        <v>252.78058645096056</v>
      </c>
      <c r="M62" s="177"/>
      <c r="O62" s="180"/>
    </row>
    <row r="63" spans="1:15" s="179" customFormat="1">
      <c r="A63" s="92" t="s">
        <v>416</v>
      </c>
      <c r="B63" s="92" t="s">
        <v>417</v>
      </c>
      <c r="C63" s="93">
        <v>22231</v>
      </c>
      <c r="D63" s="93" t="s">
        <v>35</v>
      </c>
      <c r="E63" s="183">
        <v>1</v>
      </c>
      <c r="F63" s="184">
        <v>0.91</v>
      </c>
      <c r="G63" s="100">
        <v>800</v>
      </c>
      <c r="H63" s="183">
        <v>1</v>
      </c>
      <c r="I63" s="158">
        <f t="shared" si="6"/>
        <v>2.3791114018913935</v>
      </c>
      <c r="J63" s="155">
        <v>800</v>
      </c>
      <c r="K63" s="161">
        <f t="shared" si="4"/>
        <v>0.91</v>
      </c>
      <c r="L63" s="155">
        <f t="shared" si="5"/>
        <v>261.44081339465862</v>
      </c>
      <c r="M63" s="177"/>
      <c r="O63" s="180"/>
    </row>
    <row r="64" spans="1:15" s="179" customFormat="1" ht="39.6">
      <c r="A64" s="92" t="s">
        <v>418</v>
      </c>
      <c r="B64" s="92" t="s">
        <v>419</v>
      </c>
      <c r="C64" s="93">
        <v>22311</v>
      </c>
      <c r="D64" s="93" t="s">
        <v>35</v>
      </c>
      <c r="E64" s="183">
        <v>1</v>
      </c>
      <c r="F64" s="184">
        <v>0.56999999999999995</v>
      </c>
      <c r="G64" s="100">
        <v>500</v>
      </c>
      <c r="H64" s="183">
        <v>1</v>
      </c>
      <c r="I64" s="158">
        <f t="shared" si="6"/>
        <v>1.4839707369297568</v>
      </c>
      <c r="J64" s="185">
        <v>499</v>
      </c>
      <c r="K64" s="161">
        <f t="shared" si="4"/>
        <v>0.56999999999999995</v>
      </c>
      <c r="L64" s="155">
        <f t="shared" si="5"/>
        <v>260.34574332100999</v>
      </c>
      <c r="M64" s="177"/>
      <c r="O64" s="180"/>
    </row>
    <row r="65" spans="1:15" s="179" customFormat="1" ht="39.6">
      <c r="A65" s="92" t="s">
        <v>420</v>
      </c>
      <c r="B65" s="92" t="s">
        <v>421</v>
      </c>
      <c r="C65" s="93">
        <v>22311</v>
      </c>
      <c r="D65" s="93" t="s">
        <v>35</v>
      </c>
      <c r="E65" s="183">
        <v>8</v>
      </c>
      <c r="F65" s="184">
        <v>0.23</v>
      </c>
      <c r="G65" s="100">
        <v>200</v>
      </c>
      <c r="H65" s="183">
        <v>8</v>
      </c>
      <c r="I65" s="158">
        <f t="shared" si="6"/>
        <v>0.59180396122048418</v>
      </c>
      <c r="J65" s="185">
        <v>199</v>
      </c>
      <c r="K65" s="161">
        <f t="shared" si="4"/>
        <v>0.23</v>
      </c>
      <c r="L65" s="155">
        <f t="shared" si="5"/>
        <v>257.30607009586265</v>
      </c>
      <c r="M65" s="177"/>
      <c r="O65" s="180"/>
    </row>
    <row r="66" spans="1:15" s="179" customFormat="1">
      <c r="A66" s="92" t="s">
        <v>331</v>
      </c>
      <c r="B66" s="92" t="s">
        <v>422</v>
      </c>
      <c r="C66" s="93">
        <v>21122</v>
      </c>
      <c r="D66" s="93" t="s">
        <v>27</v>
      </c>
      <c r="E66" s="183">
        <v>87</v>
      </c>
      <c r="F66" s="184">
        <v>7.22</v>
      </c>
      <c r="G66" s="100">
        <v>6351</v>
      </c>
      <c r="H66" s="183">
        <v>87</v>
      </c>
      <c r="I66" s="158">
        <f t="shared" si="6"/>
        <v>4.9515256051864629</v>
      </c>
      <c r="J66" s="155">
        <v>1665</v>
      </c>
      <c r="K66" s="161">
        <f t="shared" si="4"/>
        <v>7.22</v>
      </c>
      <c r="L66" s="155">
        <f t="shared" si="5"/>
        <v>68.580687052444091</v>
      </c>
      <c r="M66" s="177"/>
      <c r="O66" s="180"/>
    </row>
    <row r="67" spans="1:15" s="179" customFormat="1" ht="39.6">
      <c r="A67" s="92" t="s">
        <v>423</v>
      </c>
      <c r="B67" s="92" t="s">
        <v>424</v>
      </c>
      <c r="C67" s="93">
        <v>22315</v>
      </c>
      <c r="D67" s="93" t="s">
        <v>425</v>
      </c>
      <c r="E67" s="183">
        <v>1</v>
      </c>
      <c r="F67" s="184">
        <v>0.11</v>
      </c>
      <c r="G67" s="100">
        <v>100</v>
      </c>
      <c r="H67" s="183">
        <v>1</v>
      </c>
      <c r="I67" s="158">
        <f t="shared" si="6"/>
        <v>0.29441503598405994</v>
      </c>
      <c r="J67" s="155">
        <v>99</v>
      </c>
      <c r="K67" s="161">
        <f t="shared" si="4"/>
        <v>0.11</v>
      </c>
      <c r="L67" s="155">
        <f t="shared" si="5"/>
        <v>267.65003271278175</v>
      </c>
      <c r="M67" s="177"/>
      <c r="O67" s="180"/>
    </row>
    <row r="68" spans="1:15" s="179" customFormat="1" ht="39.6">
      <c r="A68" s="92" t="s">
        <v>426</v>
      </c>
      <c r="B68" s="92" t="s">
        <v>427</v>
      </c>
      <c r="C68" s="93">
        <v>22315</v>
      </c>
      <c r="D68" s="93" t="s">
        <v>35</v>
      </c>
      <c r="E68" s="183">
        <v>1</v>
      </c>
      <c r="F68" s="184">
        <v>0.06</v>
      </c>
      <c r="G68" s="100">
        <v>50</v>
      </c>
      <c r="H68" s="183">
        <v>1</v>
      </c>
      <c r="I68" s="158">
        <f t="shared" si="6"/>
        <v>7.7321120561470294E-2</v>
      </c>
      <c r="J68" s="155">
        <v>26</v>
      </c>
      <c r="K68" s="161">
        <f t="shared" si="4"/>
        <v>0.06</v>
      </c>
      <c r="L68" s="155">
        <f t="shared" si="5"/>
        <v>128.86853426911716</v>
      </c>
      <c r="M68" s="177"/>
      <c r="O68" s="180"/>
    </row>
    <row r="69" spans="1:15" s="179" customFormat="1" ht="39.6">
      <c r="A69" s="92" t="s">
        <v>428</v>
      </c>
      <c r="B69" s="92" t="s">
        <v>429</v>
      </c>
      <c r="C69" s="93">
        <v>22315</v>
      </c>
      <c r="D69" s="93" t="s">
        <v>29</v>
      </c>
      <c r="E69" s="183">
        <v>1</v>
      </c>
      <c r="F69" s="184">
        <v>0.11</v>
      </c>
      <c r="G69" s="100">
        <v>100</v>
      </c>
      <c r="H69" s="183">
        <v>1</v>
      </c>
      <c r="I69" s="158">
        <f t="shared" si="6"/>
        <v>0.29738892523642418</v>
      </c>
      <c r="J69" s="185">
        <v>100</v>
      </c>
      <c r="K69" s="161">
        <f t="shared" si="4"/>
        <v>0.11</v>
      </c>
      <c r="L69" s="155">
        <f t="shared" si="5"/>
        <v>270.35356839674927</v>
      </c>
      <c r="M69" s="177"/>
      <c r="O69" s="180"/>
    </row>
    <row r="70" spans="1:15" s="179" customFormat="1">
      <c r="A70" s="92" t="s">
        <v>430</v>
      </c>
      <c r="B70" s="92" t="s">
        <v>431</v>
      </c>
      <c r="C70" s="93">
        <v>22413</v>
      </c>
      <c r="D70" s="93" t="s">
        <v>27</v>
      </c>
      <c r="E70" s="183">
        <v>3</v>
      </c>
      <c r="F70" s="184">
        <v>1.1299999999999999</v>
      </c>
      <c r="G70" s="100">
        <v>994</v>
      </c>
      <c r="H70" s="183">
        <v>3</v>
      </c>
      <c r="I70" s="158">
        <f t="shared" si="6"/>
        <v>2.6408136560994468</v>
      </c>
      <c r="J70" s="155">
        <v>888</v>
      </c>
      <c r="K70" s="161">
        <f t="shared" si="4"/>
        <v>1.1299999999999999</v>
      </c>
      <c r="L70" s="155">
        <f t="shared" si="5"/>
        <v>233.70032354862366</v>
      </c>
      <c r="M70" s="177"/>
      <c r="O70" s="180"/>
    </row>
    <row r="71" spans="1:15" s="179" customFormat="1">
      <c r="A71" s="92" t="s">
        <v>432</v>
      </c>
      <c r="B71" s="92" t="s">
        <v>367</v>
      </c>
      <c r="C71" s="93">
        <v>22413</v>
      </c>
      <c r="D71" s="93" t="s">
        <v>27</v>
      </c>
      <c r="E71" s="183">
        <v>1</v>
      </c>
      <c r="F71" s="184">
        <v>0.34</v>
      </c>
      <c r="G71" s="100">
        <v>297</v>
      </c>
      <c r="H71" s="183">
        <v>1</v>
      </c>
      <c r="I71" s="158">
        <f t="shared" si="6"/>
        <v>0.84458454767144475</v>
      </c>
      <c r="J71" s="185">
        <v>284</v>
      </c>
      <c r="K71" s="161">
        <f t="shared" si="4"/>
        <v>0.34</v>
      </c>
      <c r="L71" s="155">
        <f t="shared" si="5"/>
        <v>248.4072199033661</v>
      </c>
      <c r="M71" s="177"/>
      <c r="O71" s="180"/>
    </row>
    <row r="72" spans="1:15" s="181" customFormat="1">
      <c r="A72" s="92" t="s">
        <v>433</v>
      </c>
      <c r="B72" s="92" t="s">
        <v>434</v>
      </c>
      <c r="C72" s="93">
        <v>22413</v>
      </c>
      <c r="D72" s="93" t="s">
        <v>27</v>
      </c>
      <c r="E72" s="183">
        <v>3</v>
      </c>
      <c r="F72" s="184">
        <v>1.01</v>
      </c>
      <c r="G72" s="100">
        <v>890</v>
      </c>
      <c r="H72" s="183">
        <v>3</v>
      </c>
      <c r="I72" s="158">
        <f t="shared" si="6"/>
        <v>2.6437875453518114</v>
      </c>
      <c r="J72" s="185">
        <v>889</v>
      </c>
      <c r="K72" s="160">
        <f t="shared" si="4"/>
        <v>1.01</v>
      </c>
      <c r="L72" s="155">
        <f t="shared" si="5"/>
        <v>261.76114310413976</v>
      </c>
      <c r="M72" s="178"/>
    </row>
    <row r="73" spans="1:15" s="179" customFormat="1" ht="39.6">
      <c r="A73" s="92" t="s">
        <v>324</v>
      </c>
      <c r="B73" s="92" t="s">
        <v>435</v>
      </c>
      <c r="C73" s="93">
        <v>22413</v>
      </c>
      <c r="D73" s="93" t="s">
        <v>27</v>
      </c>
      <c r="E73" s="183">
        <v>7</v>
      </c>
      <c r="F73" s="184">
        <v>0.24</v>
      </c>
      <c r="G73" s="100">
        <v>210</v>
      </c>
      <c r="H73" s="183">
        <v>7</v>
      </c>
      <c r="I73" s="158">
        <f t="shared" si="6"/>
        <v>0.38363171355498721</v>
      </c>
      <c r="J73" s="185">
        <v>129</v>
      </c>
      <c r="K73" s="161">
        <f t="shared" si="4"/>
        <v>0.24</v>
      </c>
      <c r="L73" s="155">
        <f t="shared" si="5"/>
        <v>159.846547314578</v>
      </c>
      <c r="M73" s="177"/>
      <c r="O73" s="180"/>
    </row>
    <row r="74" spans="1:15" s="179" customFormat="1">
      <c r="A74" s="92" t="s">
        <v>436</v>
      </c>
      <c r="B74" s="92" t="s">
        <v>437</v>
      </c>
      <c r="C74" s="93">
        <v>22419</v>
      </c>
      <c r="D74" s="93" t="s">
        <v>27</v>
      </c>
      <c r="E74" s="183">
        <v>1</v>
      </c>
      <c r="F74" s="184">
        <v>0.2</v>
      </c>
      <c r="G74" s="100">
        <v>180</v>
      </c>
      <c r="H74" s="183">
        <v>1</v>
      </c>
      <c r="I74" s="158">
        <f t="shared" si="6"/>
        <v>0.48177005888300717</v>
      </c>
      <c r="J74" s="185">
        <v>162</v>
      </c>
      <c r="K74" s="161">
        <f t="shared" si="4"/>
        <v>0.2</v>
      </c>
      <c r="L74" s="155">
        <f t="shared" si="5"/>
        <v>240.88502944150355</v>
      </c>
      <c r="M74" s="177"/>
      <c r="O74" s="180"/>
    </row>
    <row r="75" spans="1:15" s="179" customFormat="1">
      <c r="A75" s="92" t="s">
        <v>438</v>
      </c>
      <c r="B75" s="92" t="s">
        <v>439</v>
      </c>
      <c r="C75" s="93">
        <v>22419</v>
      </c>
      <c r="D75" s="93" t="s">
        <v>27</v>
      </c>
      <c r="E75" s="183">
        <v>1</v>
      </c>
      <c r="F75" s="184">
        <v>0.2</v>
      </c>
      <c r="G75" s="100">
        <v>180</v>
      </c>
      <c r="H75" s="183">
        <v>1</v>
      </c>
      <c r="I75" s="158">
        <f t="shared" si="6"/>
        <v>0.47582228037827873</v>
      </c>
      <c r="J75" s="185">
        <v>160</v>
      </c>
      <c r="K75" s="161">
        <v>0</v>
      </c>
      <c r="L75" s="155">
        <f t="shared" si="5"/>
        <v>237.91114018913936</v>
      </c>
      <c r="M75" s="177"/>
      <c r="O75" s="180"/>
    </row>
    <row r="76" spans="1:15" s="179" customFormat="1" ht="39.6">
      <c r="A76" s="92" t="s">
        <v>440</v>
      </c>
      <c r="B76" s="92" t="s">
        <v>441</v>
      </c>
      <c r="C76" s="93">
        <v>21213</v>
      </c>
      <c r="D76" s="93" t="s">
        <v>30</v>
      </c>
      <c r="E76" s="183">
        <v>87</v>
      </c>
      <c r="F76" s="184">
        <v>0.48</v>
      </c>
      <c r="G76" s="100">
        <v>418</v>
      </c>
      <c r="H76" s="183">
        <v>87</v>
      </c>
      <c r="I76" s="158">
        <f t="shared" si="6"/>
        <v>0.37471004579789446</v>
      </c>
      <c r="J76" s="185">
        <v>126</v>
      </c>
      <c r="K76" s="161">
        <f t="shared" si="4"/>
        <v>0.48</v>
      </c>
      <c r="L76" s="155">
        <f t="shared" si="5"/>
        <v>78.064592874561342</v>
      </c>
      <c r="M76" s="177"/>
      <c r="O76" s="180"/>
    </row>
    <row r="77" spans="1:15" s="179" customFormat="1" ht="59.4">
      <c r="A77" s="92" t="s">
        <v>442</v>
      </c>
      <c r="B77" s="92" t="s">
        <v>443</v>
      </c>
      <c r="C77" s="93">
        <v>22611</v>
      </c>
      <c r="D77" s="93" t="s">
        <v>32</v>
      </c>
      <c r="E77" s="183">
        <v>1</v>
      </c>
      <c r="F77" s="184">
        <v>0.17</v>
      </c>
      <c r="G77" s="100">
        <v>150</v>
      </c>
      <c r="H77" s="183">
        <v>1</v>
      </c>
      <c r="I77" s="158">
        <f t="shared" si="6"/>
        <v>0.44013560934990775</v>
      </c>
      <c r="J77" s="185">
        <v>148</v>
      </c>
      <c r="K77" s="161">
        <f t="shared" si="4"/>
        <v>0.17</v>
      </c>
      <c r="L77" s="155">
        <f t="shared" si="5"/>
        <v>258.90329961759278</v>
      </c>
      <c r="M77" s="177"/>
      <c r="O77" s="180"/>
    </row>
    <row r="78" spans="1:15" s="179" customFormat="1">
      <c r="A78" s="92" t="s">
        <v>444</v>
      </c>
      <c r="B78" s="92" t="s">
        <v>445</v>
      </c>
      <c r="C78" s="93">
        <v>22612</v>
      </c>
      <c r="D78" s="93" t="s">
        <v>32</v>
      </c>
      <c r="E78" s="183">
        <v>1</v>
      </c>
      <c r="F78" s="184">
        <v>0.11</v>
      </c>
      <c r="G78" s="100">
        <v>100</v>
      </c>
      <c r="H78" s="183">
        <v>1</v>
      </c>
      <c r="I78" s="158">
        <f t="shared" si="6"/>
        <v>9.5164456075655754E-2</v>
      </c>
      <c r="J78" s="185">
        <v>32</v>
      </c>
      <c r="K78" s="161">
        <f t="shared" si="4"/>
        <v>0.11</v>
      </c>
      <c r="L78" s="155">
        <f t="shared" si="5"/>
        <v>86.513141886959772</v>
      </c>
      <c r="M78" s="177"/>
      <c r="O78" s="180"/>
    </row>
    <row r="79" spans="1:15" s="179" customFormat="1">
      <c r="A79" s="92" t="s">
        <v>460</v>
      </c>
      <c r="B79" s="92" t="s">
        <v>461</v>
      </c>
      <c r="C79" s="93">
        <v>22612</v>
      </c>
      <c r="D79" s="93" t="s">
        <v>32</v>
      </c>
      <c r="E79" s="183">
        <v>1</v>
      </c>
      <c r="F79" s="184">
        <v>0.11</v>
      </c>
      <c r="G79" s="100">
        <v>4434</v>
      </c>
      <c r="H79" s="183">
        <v>1</v>
      </c>
      <c r="I79" s="158">
        <f t="shared" ref="I79" si="7">J79/33626*100</f>
        <v>7.434723130910605</v>
      </c>
      <c r="J79" s="185">
        <v>2500</v>
      </c>
      <c r="K79" s="161">
        <f t="shared" ref="K79" si="8">H79/E79*F79</f>
        <v>0.11</v>
      </c>
      <c r="L79" s="155">
        <f t="shared" ref="L79" si="9">I79/F79*100</f>
        <v>6758.8392099187313</v>
      </c>
      <c r="M79" s="177"/>
      <c r="O79" s="180"/>
    </row>
    <row r="80" spans="1:15" s="179" customFormat="1">
      <c r="A80" s="92" t="s">
        <v>446</v>
      </c>
      <c r="B80" s="92" t="s">
        <v>447</v>
      </c>
      <c r="C80" s="93">
        <v>22214</v>
      </c>
      <c r="D80" s="93" t="s">
        <v>29</v>
      </c>
      <c r="E80" s="183">
        <v>2</v>
      </c>
      <c r="F80" s="184">
        <v>0.56999999999999995</v>
      </c>
      <c r="G80" s="100">
        <v>500</v>
      </c>
      <c r="H80" s="183">
        <v>2</v>
      </c>
      <c r="I80" s="158">
        <f t="shared" si="6"/>
        <v>1.0468090168322131</v>
      </c>
      <c r="J80" s="185">
        <v>352</v>
      </c>
      <c r="K80" s="161">
        <f t="shared" si="4"/>
        <v>0.56999999999999995</v>
      </c>
      <c r="L80" s="155">
        <f t="shared" si="5"/>
        <v>183.65070470740582</v>
      </c>
      <c r="M80" s="177"/>
      <c r="O80" s="180"/>
    </row>
    <row r="81" spans="1:16" s="179" customFormat="1">
      <c r="A81" s="92" t="s">
        <v>448</v>
      </c>
      <c r="B81" s="92" t="s">
        <v>449</v>
      </c>
      <c r="C81" s="93">
        <v>22214</v>
      </c>
      <c r="D81" s="93" t="s">
        <v>29</v>
      </c>
      <c r="E81" s="183">
        <v>12</v>
      </c>
      <c r="F81" s="184">
        <v>7.0000000000000007E-2</v>
      </c>
      <c r="G81" s="100">
        <v>60</v>
      </c>
      <c r="H81" s="183">
        <v>12</v>
      </c>
      <c r="I81" s="158">
        <f t="shared" si="6"/>
        <v>0.17843335514185452</v>
      </c>
      <c r="J81" s="185">
        <v>60</v>
      </c>
      <c r="K81" s="161">
        <f t="shared" si="4"/>
        <v>7.0000000000000007E-2</v>
      </c>
      <c r="L81" s="155">
        <f t="shared" si="5"/>
        <v>254.90479305979213</v>
      </c>
      <c r="M81" s="177"/>
      <c r="O81" s="180"/>
    </row>
    <row r="82" spans="1:16" s="179" customFormat="1">
      <c r="A82" s="92" t="s">
        <v>450</v>
      </c>
      <c r="B82" s="92" t="s">
        <v>451</v>
      </c>
      <c r="C82" s="93">
        <v>22711</v>
      </c>
      <c r="D82" s="93" t="s">
        <v>30</v>
      </c>
      <c r="E82" s="183">
        <v>1</v>
      </c>
      <c r="F82" s="184">
        <v>0.08</v>
      </c>
      <c r="G82" s="100">
        <v>70</v>
      </c>
      <c r="H82" s="183">
        <v>1</v>
      </c>
      <c r="I82" s="158">
        <f t="shared" si="6"/>
        <v>0.20817224766549691</v>
      </c>
      <c r="J82" s="185">
        <v>70</v>
      </c>
      <c r="K82" s="161">
        <f t="shared" ref="K82" si="10">H82/E82*F82</f>
        <v>0.08</v>
      </c>
      <c r="L82" s="155">
        <f t="shared" si="5"/>
        <v>260.21530958187117</v>
      </c>
      <c r="M82" s="177"/>
      <c r="O82" s="180"/>
    </row>
    <row r="83" spans="1:16" s="179" customFormat="1">
      <c r="A83" s="92" t="s">
        <v>452</v>
      </c>
      <c r="B83" s="92" t="s">
        <v>453</v>
      </c>
      <c r="C83" s="93">
        <v>22711</v>
      </c>
      <c r="D83" s="93" t="s">
        <v>29</v>
      </c>
      <c r="E83" s="183">
        <v>12</v>
      </c>
      <c r="F83" s="184">
        <v>0.08</v>
      </c>
      <c r="G83" s="100">
        <v>70</v>
      </c>
      <c r="H83" s="183">
        <v>12</v>
      </c>
      <c r="I83" s="158">
        <f t="shared" si="6"/>
        <v>0.20817224766549691</v>
      </c>
      <c r="J83" s="155">
        <v>70</v>
      </c>
      <c r="K83" s="161">
        <f t="shared" si="4"/>
        <v>0.08</v>
      </c>
      <c r="L83" s="155">
        <f t="shared" si="5"/>
        <v>260.21530958187117</v>
      </c>
      <c r="M83" s="177"/>
      <c r="O83" s="180"/>
    </row>
    <row r="84" spans="1:16" s="179" customFormat="1" ht="39.6">
      <c r="A84" s="92" t="s">
        <v>454</v>
      </c>
      <c r="B84" s="92" t="s">
        <v>455</v>
      </c>
      <c r="C84" s="93">
        <v>22711</v>
      </c>
      <c r="D84" s="93" t="s">
        <v>29</v>
      </c>
      <c r="E84" s="183">
        <v>8</v>
      </c>
      <c r="F84" s="184">
        <v>0.36</v>
      </c>
      <c r="G84" s="100">
        <v>320</v>
      </c>
      <c r="H84" s="183">
        <v>8</v>
      </c>
      <c r="I84" s="158">
        <f t="shared" si="6"/>
        <v>0.95164456075655746</v>
      </c>
      <c r="J84" s="155">
        <v>320</v>
      </c>
      <c r="K84" s="161">
        <f t="shared" si="4"/>
        <v>0.36</v>
      </c>
      <c r="L84" s="155">
        <f t="shared" si="5"/>
        <v>264.34571132126598</v>
      </c>
      <c r="M84" s="177"/>
      <c r="O84" s="180"/>
    </row>
    <row r="85" spans="1:16">
      <c r="A85" s="390" t="s">
        <v>311</v>
      </c>
      <c r="B85" s="390"/>
      <c r="C85" s="52"/>
      <c r="D85" s="52"/>
      <c r="E85" s="186">
        <v>4228.6000000000004</v>
      </c>
      <c r="F85" s="167">
        <f>SUM(F29:F84)</f>
        <v>74.290000000000006</v>
      </c>
      <c r="G85" s="182">
        <f>SUM(G29:G84)</f>
        <v>69689</v>
      </c>
      <c r="H85" s="187">
        <v>4228.6000000000004</v>
      </c>
      <c r="I85" s="167">
        <f>SUM(I29:I84)</f>
        <v>97.300005947778473</v>
      </c>
      <c r="J85" s="187">
        <f>SUM(J29:J84)</f>
        <v>32718.1</v>
      </c>
      <c r="K85" s="167">
        <f>SUM(K29:K84)</f>
        <v>71.84</v>
      </c>
      <c r="L85" s="187">
        <f>SUM(L29:L84)/69</f>
        <v>245.30067334191753</v>
      </c>
      <c r="M85" s="182"/>
      <c r="O85" s="147"/>
    </row>
    <row r="86" spans="1:16">
      <c r="A86" s="391" t="s">
        <v>312</v>
      </c>
      <c r="B86" s="391"/>
      <c r="C86" s="52"/>
      <c r="D86" s="52"/>
      <c r="E86" s="186">
        <f t="shared" ref="E86:J86" si="11">E85+E27</f>
        <v>4243.6000000000004</v>
      </c>
      <c r="F86" s="167">
        <f t="shared" si="11"/>
        <v>100.11000000000001</v>
      </c>
      <c r="G86" s="182">
        <f t="shared" si="11"/>
        <v>92409</v>
      </c>
      <c r="H86" s="186">
        <f t="shared" si="11"/>
        <v>4243.6000000000004</v>
      </c>
      <c r="I86" s="187">
        <f t="shared" si="11"/>
        <v>109.695533602769</v>
      </c>
      <c r="J86" s="187">
        <f t="shared" si="11"/>
        <v>39392.1</v>
      </c>
      <c r="K86" s="187">
        <f>K85+K27/2</f>
        <v>84.75</v>
      </c>
      <c r="L86" s="187">
        <v>95.5</v>
      </c>
      <c r="M86" s="52"/>
      <c r="O86" s="147"/>
      <c r="P86" s="147"/>
    </row>
    <row r="87" spans="1:16">
      <c r="A87" s="52"/>
      <c r="B87" s="345" t="s">
        <v>36</v>
      </c>
      <c r="C87" s="345"/>
      <c r="D87" s="142">
        <f>K86</f>
        <v>84.75</v>
      </c>
      <c r="E87" s="168"/>
      <c r="F87" s="168"/>
      <c r="G87" s="52"/>
      <c r="H87" s="168"/>
      <c r="I87" s="168"/>
      <c r="J87" s="168"/>
      <c r="K87" s="168"/>
      <c r="L87" s="168"/>
      <c r="M87" s="52"/>
    </row>
    <row r="88" spans="1:16">
      <c r="A88" s="52"/>
      <c r="B88" s="347" t="s">
        <v>37</v>
      </c>
      <c r="C88" s="379"/>
      <c r="D88" s="182">
        <f>L86</f>
        <v>95.5</v>
      </c>
      <c r="E88" s="168"/>
      <c r="F88" s="168"/>
      <c r="G88" s="52"/>
      <c r="H88" s="168"/>
      <c r="I88" s="168"/>
      <c r="J88" s="168"/>
      <c r="K88" s="168"/>
      <c r="L88" s="168"/>
      <c r="M88" s="52"/>
    </row>
    <row r="89" spans="1:16">
      <c r="A89" s="52"/>
      <c r="B89" s="345" t="s">
        <v>38</v>
      </c>
      <c r="C89" s="345"/>
      <c r="D89" s="142">
        <f>J86/G86*100</f>
        <v>42.627990780118822</v>
      </c>
      <c r="E89" s="168"/>
      <c r="F89" s="168"/>
      <c r="G89" s="52"/>
      <c r="H89" s="168"/>
      <c r="I89" s="168"/>
      <c r="J89" s="169"/>
      <c r="K89" s="168"/>
      <c r="L89" s="168"/>
      <c r="M89" s="52"/>
    </row>
    <row r="90" spans="1:16">
      <c r="A90" s="91"/>
      <c r="B90" s="143"/>
      <c r="C90" s="143"/>
      <c r="D90" s="144"/>
      <c r="E90" s="120"/>
      <c r="F90" s="120"/>
      <c r="G90" s="91"/>
      <c r="H90" s="120"/>
      <c r="I90" s="120"/>
      <c r="J90" s="171"/>
      <c r="K90" s="120"/>
      <c r="L90" s="120"/>
      <c r="M90" s="91"/>
    </row>
    <row r="91" spans="1:16">
      <c r="A91" s="91" t="s">
        <v>39</v>
      </c>
      <c r="B91" s="91"/>
      <c r="C91" s="91"/>
      <c r="D91" s="91" t="s">
        <v>40</v>
      </c>
      <c r="E91" s="120"/>
      <c r="F91" s="120"/>
      <c r="G91" s="91"/>
      <c r="H91" s="120"/>
      <c r="I91" s="120" t="s">
        <v>41</v>
      </c>
      <c r="J91" s="120"/>
      <c r="K91" s="120"/>
      <c r="L91" s="172"/>
      <c r="M91" s="145"/>
    </row>
    <row r="92" spans="1:16">
      <c r="A92" s="91" t="s">
        <v>60</v>
      </c>
      <c r="B92" s="91"/>
      <c r="C92" s="91"/>
      <c r="D92" s="138" t="s">
        <v>65</v>
      </c>
      <c r="E92" s="120"/>
      <c r="F92" s="120"/>
      <c r="G92" s="91"/>
      <c r="H92" s="120"/>
      <c r="I92" s="120" t="s">
        <v>13</v>
      </c>
      <c r="J92" s="120"/>
      <c r="K92" s="120"/>
      <c r="L92" s="172"/>
      <c r="M92" s="145"/>
    </row>
    <row r="93" spans="1:16">
      <c r="A93" s="91" t="s">
        <v>62</v>
      </c>
      <c r="B93" s="91"/>
      <c r="C93" s="91"/>
      <c r="D93" s="138" t="s">
        <v>42</v>
      </c>
      <c r="E93" s="120"/>
      <c r="F93" s="120"/>
      <c r="G93" s="91"/>
      <c r="H93" s="120"/>
      <c r="I93" s="120" t="s">
        <v>43</v>
      </c>
      <c r="J93" s="120"/>
      <c r="K93" s="120"/>
      <c r="L93" s="172"/>
      <c r="M93" s="145"/>
    </row>
  </sheetData>
  <mergeCells count="22">
    <mergeCell ref="B87:C87"/>
    <mergeCell ref="B88:C88"/>
    <mergeCell ref="B89:C89"/>
    <mergeCell ref="H16:L16"/>
    <mergeCell ref="M16:M17"/>
    <mergeCell ref="A27:B27"/>
    <mergeCell ref="A28:B28"/>
    <mergeCell ref="A85:B85"/>
    <mergeCell ref="A86:B86"/>
    <mergeCell ref="D7:G7"/>
    <mergeCell ref="D8:G8"/>
    <mergeCell ref="A16:A17"/>
    <mergeCell ref="B16:B17"/>
    <mergeCell ref="C16:C17"/>
    <mergeCell ref="D16:D17"/>
    <mergeCell ref="E16:G16"/>
    <mergeCell ref="A6:M6"/>
    <mergeCell ref="A1:M1"/>
    <mergeCell ref="A2:M2"/>
    <mergeCell ref="A3:M3"/>
    <mergeCell ref="A4:M4"/>
    <mergeCell ref="A5:M5"/>
  </mergeCells>
  <pageMargins left="0.7" right="0.7" top="0.75" bottom="0.75" header="0.3" footer="0.3"/>
  <pageSetup paperSize="9" scale="7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1"/>
  <sheetViews>
    <sheetView tabSelected="1" workbookViewId="0">
      <selection activeCell="N9" sqref="N9"/>
    </sheetView>
  </sheetViews>
  <sheetFormatPr defaultRowHeight="14.4"/>
  <cols>
    <col min="1" max="1" width="6.33203125" customWidth="1"/>
    <col min="2" max="2" width="30.33203125" customWidth="1"/>
    <col min="3" max="3" width="10.77734375" bestFit="1" customWidth="1"/>
    <col min="4" max="4" width="12.88671875" bestFit="1" customWidth="1"/>
    <col min="5" max="5" width="13.5546875" customWidth="1"/>
    <col min="6" max="6" width="14.33203125" customWidth="1"/>
    <col min="7" max="7" width="13.6640625" customWidth="1"/>
    <col min="8" max="8" width="12.6640625" customWidth="1"/>
    <col min="9" max="9" width="11.33203125" customWidth="1"/>
    <col min="10" max="10" width="10.44140625" customWidth="1"/>
  </cols>
  <sheetData>
    <row r="1" spans="1:11" ht="5.4" customHeight="1"/>
    <row r="2" spans="1:11" ht="25.2" customHeight="1">
      <c r="A2" s="398" t="s">
        <v>78</v>
      </c>
      <c r="B2" s="394" t="s">
        <v>79</v>
      </c>
      <c r="C2" s="396" t="s">
        <v>88</v>
      </c>
      <c r="D2" s="396"/>
      <c r="E2" s="396"/>
      <c r="F2" s="397" t="s">
        <v>77</v>
      </c>
      <c r="G2" s="397"/>
      <c r="H2" s="397"/>
      <c r="I2" s="392" t="s">
        <v>83</v>
      </c>
      <c r="J2" s="392" t="s">
        <v>84</v>
      </c>
      <c r="K2" s="394" t="s">
        <v>21</v>
      </c>
    </row>
    <row r="3" spans="1:11" s="10" customFormat="1" ht="24">
      <c r="A3" s="399"/>
      <c r="B3" s="395"/>
      <c r="C3" s="400" t="s">
        <v>80</v>
      </c>
      <c r="D3" s="400" t="s">
        <v>81</v>
      </c>
      <c r="E3" s="400" t="s">
        <v>82</v>
      </c>
      <c r="F3" s="400" t="s">
        <v>80</v>
      </c>
      <c r="G3" s="400" t="s">
        <v>81</v>
      </c>
      <c r="H3" s="400" t="s">
        <v>82</v>
      </c>
      <c r="I3" s="393"/>
      <c r="J3" s="393"/>
      <c r="K3" s="395"/>
    </row>
    <row r="4" spans="1:11" s="10" customFormat="1" ht="19.8">
      <c r="A4" s="401">
        <v>1</v>
      </c>
      <c r="B4" s="402" t="s">
        <v>85</v>
      </c>
      <c r="C4" s="410">
        <v>4050</v>
      </c>
      <c r="D4" s="410">
        <v>4990</v>
      </c>
      <c r="E4" s="403">
        <f>C4+D4</f>
        <v>9040</v>
      </c>
      <c r="F4" s="410">
        <v>3860</v>
      </c>
      <c r="G4" s="411">
        <v>4282</v>
      </c>
      <c r="H4" s="403">
        <f>F4+G4</f>
        <v>8142</v>
      </c>
      <c r="I4" s="412">
        <v>85.63</v>
      </c>
      <c r="J4" s="413">
        <f t="shared" ref="J4" si="0">H4/E4*100</f>
        <v>90.06637168141593</v>
      </c>
      <c r="K4" s="404"/>
    </row>
    <row r="5" spans="1:11" s="10" customFormat="1" ht="39.6">
      <c r="A5" s="401">
        <v>2</v>
      </c>
      <c r="B5" s="402" t="s">
        <v>86</v>
      </c>
      <c r="C5" s="414">
        <v>21075</v>
      </c>
      <c r="D5" s="414">
        <v>9503</v>
      </c>
      <c r="E5" s="403">
        <f t="shared" ref="E5:E9" si="1">C5+D5</f>
        <v>30578</v>
      </c>
      <c r="F5" s="412">
        <v>20581</v>
      </c>
      <c r="G5" s="412">
        <v>9057</v>
      </c>
      <c r="H5" s="403">
        <f t="shared" ref="H5:H9" si="2">F5+G5</f>
        <v>29638</v>
      </c>
      <c r="I5" s="412">
        <v>89.93</v>
      </c>
      <c r="J5" s="413">
        <f>H5/E5*100</f>
        <v>96.925894433906734</v>
      </c>
      <c r="K5" s="404"/>
    </row>
    <row r="6" spans="1:11" s="10" customFormat="1" ht="19.8">
      <c r="A6" s="401">
        <v>3</v>
      </c>
      <c r="B6" s="402" t="s">
        <v>87</v>
      </c>
      <c r="C6" s="414">
        <v>22720</v>
      </c>
      <c r="D6" s="415">
        <v>69689</v>
      </c>
      <c r="E6" s="403">
        <f t="shared" si="1"/>
        <v>92409</v>
      </c>
      <c r="F6" s="415">
        <v>6674</v>
      </c>
      <c r="G6" s="413">
        <v>32718</v>
      </c>
      <c r="H6" s="403">
        <f t="shared" si="2"/>
        <v>39392</v>
      </c>
      <c r="I6" s="412">
        <v>96</v>
      </c>
      <c r="J6" s="413">
        <f>H6/E6*100</f>
        <v>42.627882565550976</v>
      </c>
      <c r="K6" s="404"/>
    </row>
    <row r="7" spans="1:11" s="10" customFormat="1" ht="39.6">
      <c r="A7" s="401">
        <v>4</v>
      </c>
      <c r="B7" s="402" t="s">
        <v>463</v>
      </c>
      <c r="C7" s="405">
        <v>500</v>
      </c>
      <c r="D7" s="414">
        <v>0</v>
      </c>
      <c r="E7" s="403">
        <f t="shared" si="1"/>
        <v>500</v>
      </c>
      <c r="F7" s="405">
        <v>484</v>
      </c>
      <c r="G7" s="405">
        <v>0</v>
      </c>
      <c r="H7" s="403">
        <f t="shared" si="2"/>
        <v>484</v>
      </c>
      <c r="I7" s="405">
        <v>96.8</v>
      </c>
      <c r="J7" s="413">
        <f t="shared" ref="J7:J9" si="3">H7/E7*100</f>
        <v>96.8</v>
      </c>
      <c r="K7" s="404"/>
    </row>
    <row r="8" spans="1:11" s="86" customFormat="1" ht="39.6">
      <c r="A8" s="401">
        <v>5</v>
      </c>
      <c r="B8" s="402" t="s">
        <v>89</v>
      </c>
      <c r="C8" s="405">
        <v>4900</v>
      </c>
      <c r="D8" s="405">
        <v>800</v>
      </c>
      <c r="E8" s="403">
        <f t="shared" si="1"/>
        <v>5700</v>
      </c>
      <c r="F8" s="405">
        <v>4090</v>
      </c>
      <c r="G8" s="405">
        <v>800</v>
      </c>
      <c r="H8" s="403">
        <f t="shared" si="2"/>
        <v>4890</v>
      </c>
      <c r="I8" s="405">
        <v>86.59</v>
      </c>
      <c r="J8" s="413">
        <f t="shared" si="3"/>
        <v>85.78947368421052</v>
      </c>
      <c r="K8" s="406"/>
    </row>
    <row r="9" spans="1:11" s="10" customFormat="1" ht="55.95" customHeight="1">
      <c r="A9" s="401">
        <v>6</v>
      </c>
      <c r="B9" s="402" t="s">
        <v>462</v>
      </c>
      <c r="C9" s="405">
        <v>0</v>
      </c>
      <c r="D9" s="414">
        <v>7221</v>
      </c>
      <c r="E9" s="403">
        <f t="shared" si="1"/>
        <v>7221</v>
      </c>
      <c r="F9" s="405">
        <v>0</v>
      </c>
      <c r="G9" s="414">
        <v>7139</v>
      </c>
      <c r="H9" s="403">
        <f t="shared" si="2"/>
        <v>7139</v>
      </c>
      <c r="I9" s="414">
        <v>90</v>
      </c>
      <c r="J9" s="413">
        <f t="shared" si="3"/>
        <v>98.864423210081711</v>
      </c>
      <c r="K9" s="404"/>
    </row>
    <row r="10" spans="1:11" s="10" customFormat="1" ht="55.95" customHeight="1">
      <c r="A10" s="401">
        <v>7</v>
      </c>
      <c r="B10" s="402" t="s">
        <v>90</v>
      </c>
      <c r="C10" s="405">
        <v>0</v>
      </c>
      <c r="D10" s="414">
        <v>2505</v>
      </c>
      <c r="E10" s="403">
        <f t="shared" ref="E10" si="4">C10+D10</f>
        <v>2505</v>
      </c>
      <c r="F10" s="405">
        <v>0</v>
      </c>
      <c r="G10" s="414">
        <v>2020</v>
      </c>
      <c r="H10" s="403">
        <f t="shared" ref="H10" si="5">F10+G10</f>
        <v>2020</v>
      </c>
      <c r="I10" s="414">
        <v>90</v>
      </c>
      <c r="J10" s="413">
        <f t="shared" ref="J10" si="6">H10/E10*100</f>
        <v>80.638722554890222</v>
      </c>
      <c r="K10" s="404"/>
    </row>
    <row r="11" spans="1:11" s="10" customFormat="1" ht="19.2">
      <c r="A11" s="404"/>
      <c r="B11" s="418" t="s">
        <v>91</v>
      </c>
      <c r="C11" s="416">
        <f t="shared" ref="C11:H11" si="7">SUM(C4:C10)</f>
        <v>53245</v>
      </c>
      <c r="D11" s="416">
        <f t="shared" si="7"/>
        <v>94708</v>
      </c>
      <c r="E11" s="408">
        <f t="shared" si="7"/>
        <v>147953</v>
      </c>
      <c r="F11" s="416">
        <f t="shared" si="7"/>
        <v>35689</v>
      </c>
      <c r="G11" s="417">
        <f t="shared" si="7"/>
        <v>56016</v>
      </c>
      <c r="H11" s="408">
        <f t="shared" si="7"/>
        <v>91705</v>
      </c>
      <c r="I11" s="407">
        <v>90.7</v>
      </c>
      <c r="J11" s="408">
        <v>89.92</v>
      </c>
      <c r="K11" s="409"/>
    </row>
  </sheetData>
  <mergeCells count="7">
    <mergeCell ref="J2:J3"/>
    <mergeCell ref="K2:K3"/>
    <mergeCell ref="C2:E2"/>
    <mergeCell ref="F2:H2"/>
    <mergeCell ref="A2:A3"/>
    <mergeCell ref="B2:B3"/>
    <mergeCell ref="I2:I3"/>
  </mergeCells>
  <pageMargins left="0.7" right="0.7" top="0.75" bottom="0.75" header="0.3" footer="0.3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राष्ट्रिय वन विकास संघीय FINAL</vt:lpstr>
      <vt:lpstr>जटिवुटी  विकास संघीय सश FINAL</vt:lpstr>
      <vt:lpstr>राष्ट्रिय वन FINAL</vt:lpstr>
      <vt:lpstr>वातावरण संरक्षण FINAL</vt:lpstr>
      <vt:lpstr>साधारण संघ सशर्त FINAL</vt:lpstr>
      <vt:lpstr>साधारण संघ सशर्त वन सुरक्षा FIN</vt:lpstr>
      <vt:lpstr>साधारण FINAL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2024-02-12T03:46:34Z</dcterms:modified>
</cp:coreProperties>
</file>